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Grozījumi Nr. 3\"/>
    </mc:Choice>
  </mc:AlternateContent>
  <xr:revisionPtr revIDLastSave="0" documentId="13_ncr:1_{1566A2BA-60FA-48D9-94E0-850157DEF947}" xr6:coauthVersionLast="37" xr6:coauthVersionMax="37" xr10:uidLastSave="{00000000-0000-0000-0000-000000000000}"/>
  <bookViews>
    <workbookView xWindow="0" yWindow="0" windowWidth="28800" windowHeight="11610" xr2:uid="{00000000-000D-0000-FFFF-FFFF00000000}"/>
  </bookViews>
  <sheets>
    <sheet name="4.1. pielikums" sheetId="10" r:id="rId1"/>
    <sheet name="4.2. pielikums" sheetId="2" r:id="rId2"/>
    <sheet name="4.3. pielikums" sheetId="8" r:id="rId3"/>
    <sheet name="4.4. pielikums" sheetId="11" r:id="rId4"/>
    <sheet name="4.5. pielikums" sheetId="12" r:id="rId5"/>
    <sheet name="4.6. pielikums" sheetId="14" r:id="rId6"/>
    <sheet name="4.7. pielikums" sheetId="13" r:id="rId7"/>
  </sheets>
  <definedNames>
    <definedName name="_xlnm.Print_Titles" localSheetId="1">'4.2. pielikums'!$3:$4</definedName>
  </definedNames>
  <calcPr calcId="162913"/>
  <fileRecoveryPr autoRecover="0"/>
</workbook>
</file>

<file path=xl/calcChain.xml><?xml version="1.0" encoding="utf-8"?>
<calcChain xmlns="http://schemas.openxmlformats.org/spreadsheetml/2006/main">
  <c r="D8" i="8" l="1"/>
  <c r="E8" i="8" s="1"/>
  <c r="F8" i="8" s="1"/>
  <c r="D9" i="8"/>
  <c r="E9" i="8" s="1"/>
  <c r="F9" i="8" s="1"/>
  <c r="B10" i="8"/>
  <c r="C9" i="8"/>
  <c r="C8" i="8"/>
  <c r="C7" i="8"/>
  <c r="D7" i="8" s="1"/>
  <c r="C6" i="8"/>
  <c r="C10" i="8" s="1"/>
  <c r="B5" i="2"/>
  <c r="A12" i="2"/>
  <c r="D5" i="14"/>
  <c r="E5" i="14" s="1"/>
  <c r="D7" i="14"/>
  <c r="E7" i="14" s="1"/>
  <c r="A21" i="2"/>
  <c r="A20" i="2"/>
  <c r="A19" i="2"/>
  <c r="A18" i="2"/>
  <c r="A17" i="2"/>
  <c r="A15" i="2"/>
  <c r="A14" i="2"/>
  <c r="A13" i="2"/>
  <c r="V6" i="11"/>
  <c r="V7" i="11"/>
  <c r="V8" i="11"/>
  <c r="V9" i="11"/>
  <c r="V10" i="11"/>
  <c r="V11" i="11"/>
  <c r="V12" i="11"/>
  <c r="V13" i="11"/>
  <c r="V14" i="11"/>
  <c r="V15" i="11"/>
  <c r="V17" i="11"/>
  <c r="V5" i="11"/>
  <c r="O5" i="11"/>
  <c r="O11" i="11"/>
  <c r="D6" i="8"/>
  <c r="C7" i="12"/>
  <c r="C8" i="12"/>
  <c r="C10" i="12"/>
  <c r="C11" i="12" s="1"/>
  <c r="C12" i="12" s="1"/>
  <c r="D22" i="2" s="1"/>
  <c r="O16" i="11"/>
  <c r="W16" i="11" s="1"/>
  <c r="D7" i="2"/>
  <c r="O17" i="11"/>
  <c r="H17" i="11"/>
  <c r="W17" i="11" s="1"/>
  <c r="D21" i="2" s="1"/>
  <c r="O15" i="11"/>
  <c r="H15" i="11"/>
  <c r="O14" i="11"/>
  <c r="H14" i="11"/>
  <c r="W14" i="11" s="1"/>
  <c r="D20" i="2" s="1"/>
  <c r="C20" i="2" s="1"/>
  <c r="O13" i="11"/>
  <c r="H13" i="11"/>
  <c r="W13" i="11" s="1"/>
  <c r="O12" i="11"/>
  <c r="H12" i="11"/>
  <c r="W12" i="11"/>
  <c r="D17" i="2" s="1"/>
  <c r="C17" i="2" s="1"/>
  <c r="H11" i="11"/>
  <c r="W11" i="11" s="1"/>
  <c r="D16" i="2" s="1"/>
  <c r="O10" i="11"/>
  <c r="H10" i="11"/>
  <c r="W10" i="11" s="1"/>
  <c r="D14" i="2" s="1"/>
  <c r="O9" i="11"/>
  <c r="H9" i="11"/>
  <c r="O8" i="11"/>
  <c r="H8" i="11"/>
  <c r="W8" i="11" s="1"/>
  <c r="D15" i="2" s="1"/>
  <c r="C15" i="2" s="1"/>
  <c r="O7" i="11"/>
  <c r="H7" i="11"/>
  <c r="W7" i="11" s="1"/>
  <c r="D12" i="2" s="1"/>
  <c r="O6" i="11"/>
  <c r="H6" i="11"/>
  <c r="H5" i="11"/>
  <c r="W5" i="11" s="1"/>
  <c r="D8" i="2"/>
  <c r="D9" i="2"/>
  <c r="D10" i="2"/>
  <c r="D6" i="2"/>
  <c r="D5" i="2" s="1"/>
  <c r="C5" i="2"/>
  <c r="W6" i="11"/>
  <c r="D18" i="2" s="1"/>
  <c r="C18" i="2" s="1"/>
  <c r="E6" i="8"/>
  <c r="F6" i="8"/>
  <c r="W9" i="11" l="1"/>
  <c r="D13" i="2" s="1"/>
  <c r="C13" i="2" s="1"/>
  <c r="W15" i="11"/>
  <c r="D19" i="2" s="1"/>
  <c r="C12" i="2"/>
  <c r="C19" i="2"/>
  <c r="C14" i="2"/>
  <c r="C21" i="2"/>
  <c r="C22" i="2"/>
  <c r="G6" i="14"/>
  <c r="D24" i="2" s="1"/>
  <c r="D10" i="8"/>
  <c r="E7" i="8"/>
  <c r="F7" i="8" s="1"/>
  <c r="F10" i="8" s="1"/>
  <c r="D23" i="2" s="1"/>
  <c r="C16" i="2"/>
  <c r="C23" i="2" l="1"/>
  <c r="C11" i="2" s="1"/>
  <c r="C25" i="2" s="1"/>
  <c r="D11" i="2"/>
  <c r="C24" i="2"/>
  <c r="E10" i="8"/>
  <c r="D25" i="2" l="1"/>
  <c r="E25" i="2" l="1"/>
  <c r="E8" i="2"/>
  <c r="E9" i="2"/>
  <c r="E10" i="2"/>
  <c r="E17" i="2"/>
  <c r="E5" i="2"/>
  <c r="E18" i="2"/>
  <c r="E21" i="2"/>
  <c r="E7" i="2"/>
  <c r="E6" i="2"/>
  <c r="E13" i="2"/>
  <c r="E12" i="2"/>
  <c r="E19" i="2"/>
  <c r="E14" i="2"/>
  <c r="E16" i="2"/>
  <c r="E15" i="2"/>
  <c r="E22" i="2"/>
  <c r="E20" i="2"/>
  <c r="E23" i="2"/>
  <c r="E24" i="2"/>
  <c r="E11" i="2"/>
</calcChain>
</file>

<file path=xl/sharedStrings.xml><?xml version="1.0" encoding="utf-8"?>
<sst xmlns="http://schemas.openxmlformats.org/spreadsheetml/2006/main" count="165" uniqueCount="151">
  <si>
    <t>%</t>
  </si>
  <si>
    <t>Aprēķins</t>
  </si>
  <si>
    <t>Izmaksas                         1 klientam                dienā</t>
  </si>
  <si>
    <t>Paskaidrojums</t>
  </si>
  <si>
    <t>Pakalpojumi/speciālisti</t>
  </si>
  <si>
    <t>sociālais darbinieks</t>
  </si>
  <si>
    <t>Mācību materiāli un līdzekļi</t>
  </si>
  <si>
    <t>Saimniecības un higiēnas preces</t>
  </si>
  <si>
    <t>Transports (degviela, īre, apkope, apdrošināšana u.c.)</t>
  </si>
  <si>
    <t>Atlīdzības izmaksas kopā</t>
  </si>
  <si>
    <t xml:space="preserve">Speciālistu (slodžu) skaits </t>
  </si>
  <si>
    <t>Sakaru pakalpojumi (telefons, internets, pasts)</t>
  </si>
  <si>
    <t>grāmatvedis</t>
  </si>
  <si>
    <t xml:space="preserve">Pakalpojums "Specializētā darbnīca"  </t>
  </si>
  <si>
    <t>SD1</t>
  </si>
  <si>
    <t>SD2</t>
  </si>
  <si>
    <t>SD3</t>
  </si>
  <si>
    <t>SD4</t>
  </si>
  <si>
    <t>SD5</t>
  </si>
  <si>
    <t>Vidējās izmaksas 2014.gadā</t>
  </si>
  <si>
    <t>SD6</t>
  </si>
  <si>
    <t>Vidējās izmaksas 2015.gadā</t>
  </si>
  <si>
    <t>Grāmatvedis</t>
  </si>
  <si>
    <t>Apraksts</t>
  </si>
  <si>
    <t>Ar pakalpojuma  administrēšanu, prasību nodrošināšanu un klientu uzturēšanu saistītās izmaksas  kopā</t>
  </si>
  <si>
    <t>Izdevumu pozīcija</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</si>
  <si>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</si>
  <si>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</si>
  <si>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</si>
  <si>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</si>
  <si>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</si>
  <si>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Pakalpojuma "Specializētās darbnīcas"  sniedzēju izmaksu apkopojums un vidējo izmaksu aprēķins</t>
  </si>
  <si>
    <t xml:space="preserve">Sociālais darbinieks  (4 stundas darba dienā) </t>
  </si>
  <si>
    <t xml:space="preserve">Darbu vadītājs  (8 stundas darba dienā) </t>
  </si>
  <si>
    <t>Sociālais rehabilitētājs (4 stundas darba dienā)</t>
  </si>
  <si>
    <t>Saimnieciskie pamatlīdzekļi</t>
  </si>
  <si>
    <t>Inventārs, iekārtu remonts (materiāli un pakalpojums)</t>
  </si>
  <si>
    <t>Pakalpojuma mērķis</t>
  </si>
  <si>
    <t>Specialziētās darbnīcas ir darbnīcas, kurās izveidotas darba vietas un nodrošināts speciālistu atbalsts personām ar garīga rakstura traucējumiem.</t>
  </si>
  <si>
    <t>Pakalpojuma  saturs un apjoms</t>
  </si>
  <si>
    <t>Īpašie nosacījumi</t>
  </si>
  <si>
    <t>Specializētā darbnīca strādā pilnu darba dienas darbalaiku, pirmssvētku dienās centra darba diena ir par vienu stundu īsāka.</t>
  </si>
  <si>
    <t>Biedrība "PINS"</t>
  </si>
  <si>
    <t>Izmaksas kopā</t>
  </si>
  <si>
    <t>Pakalpojuma sniedzējs/ izmaksas</t>
  </si>
  <si>
    <t>Iekārtu lietošanas laiks 10 gadi = 120 mēneši</t>
  </si>
  <si>
    <t>Speciālo darbnīcu iekārtu izmaksu aprēķins</t>
  </si>
  <si>
    <t>Darbnīcas vadītājs</t>
  </si>
  <si>
    <t xml:space="preserve"> Slodze</t>
  </si>
  <si>
    <t>Telpu īres izmaksas, komunālie pakalpojumi (apkure, ūdens un kanalizācija, elektrība, gāze, atkritumu izvešana) un uzturēšanas pakalpojumi (apdrošināšana, signalizācijas sistēmu uzstādīšana, remontdarbu pakalpojumi).</t>
  </si>
  <si>
    <t>Kancelejas un biroja preces</t>
  </si>
  <si>
    <t>Mācību materiāli un līdzekļi, lai nodrošinātu nodarbības klientiem.</t>
  </si>
  <si>
    <t>euro</t>
  </si>
  <si>
    <t>Specializēto darbnīcu iekārtu izmaksas, euro</t>
  </si>
  <si>
    <t>Darbinieku veselības apdrošināšanas izmaksu aprēķins  pakalpojumam "Specializētās darbnīcas"</t>
  </si>
  <si>
    <t>Veselības apdrošināšanas izmaksas gadā, euro*</t>
  </si>
  <si>
    <t>4=3*213.43 euro</t>
  </si>
  <si>
    <t>5=4/2</t>
  </si>
  <si>
    <t xml:space="preserve">Darba devēja apmaksātie veselības apdrošināšanas izdevumi </t>
  </si>
  <si>
    <t>darbu vadītājs un sociālais rehabilitētājs</t>
  </si>
  <si>
    <t>darbnīcas vadītājs</t>
  </si>
  <si>
    <t>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</si>
  <si>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(3) nodrošināt klienta sociālā atbalsta tīkla veidošanu; (4) strādāt ar grupu, lai palīdzētu klientam attīstīt nepieciešamās prasmes; (5) aizstāvēt klientu intereses un tiesības; (6) veidot sadarbību ar citām institūcijām.</t>
  </si>
  <si>
    <t xml:space="preserve">Biedrība "Rīgas pilsētas "Rūpju bērns"" </t>
  </si>
  <si>
    <t>Nodibinājums"Fonds Kopā"</t>
  </si>
  <si>
    <t xml:space="preserve">Kopējās vidējās izmaksas, euro </t>
  </si>
  <si>
    <t>Informācija iegūta no pašvaldībām un pašvaldību pakalpojumu sniedzējiem / no Sociālo pakalpojumu sniedzēju reģistrā reģistrētajiem 9 pakalpojumu sniedzējiem informācija iegūta no 6.</t>
  </si>
  <si>
    <t>Nr. p.k.</t>
  </si>
  <si>
    <t>Informācija par sociālo pakalpojumu sniedzējiem, kuru sniegtā informācija tika analizēta, veidojot pakalpojuma "Specializētās darbnīcas" grozu</t>
  </si>
  <si>
    <t>Pienākumi:  (1) gatavot pārskatus grāmatvedības jomā, veikt tiem nepieciešamos aprēķinus; (2) piedalīties gada un ceturkšņa pārskatu sastādīšanā; (3) veikt pilnu grāmatvedības uzskaiti iestādē.</t>
  </si>
  <si>
    <t>Speciālists</t>
  </si>
  <si>
    <t>Supervīzijas cena vienam darbiniekam, euro/gadā*</t>
  </si>
  <si>
    <t>4=2/3</t>
  </si>
  <si>
    <t>Institūcijas un struktūrvienības vadītājs</t>
  </si>
  <si>
    <t>Pārējie darbinieki</t>
  </si>
  <si>
    <t>Supervīzija</t>
  </si>
  <si>
    <t>Supervīzijas izmaksas par darba stundu (viens darbinieks)</t>
  </si>
  <si>
    <t>Vidējās supervīzijas izmaksas par darba stundu (viens darbinieks)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</si>
  <si>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</si>
  <si>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Speciālo darbnīcu izmaksas</t>
  </si>
  <si>
    <t xml:space="preserve">Darba laiks gadā** </t>
  </si>
  <si>
    <t>Vidējās supervīzijas izmaksas par darba stundu (divi darbinieki)***</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</si>
  <si>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</si>
  <si>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</si>
  <si>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"Specializētās darbnīcas"</t>
  </si>
  <si>
    <t>Vidējās izmaksas 2016.gadā</t>
  </si>
  <si>
    <t>Klientam saskaņā ar Ministru kabineta 2017. gada 13. jūnija noteikumiem Nr. 338 "Prasības sociālo pakalpojumu sniedzējiem" (turpmāk - MK noteikumi Nr. 338) 176. punktu nodrošina:
- klienta nodarbinātības interešu un iemaņu novērtēšanu – atbilstoši vajadzībai;
- darba iemaņu apguvi;
- individuālās vai grupu nodarbības sociālā rehabilitētāja vadībā;
- sociālā darbinieka individuālās konsultācijas;
- klientu informēšanas un izglītošanas pasākumus atbilstoši nepieciešamībai;
- brīvā laika pasākumus.
Saskaņā ar MK noteikumu Nr. 338 178. punktu pakalpojuma sniedzējs var nodrošināt klientiem ēdināšanu.</t>
  </si>
  <si>
    <r>
      <t xml:space="preserve">Pakalpojuma izmaksas uz vienu klientu ir aprēķinātas, vadoties no situācijas, ka vienā darbnīcā pakalpojumu saņem 16 klienti. </t>
    </r>
    <r>
      <rPr>
        <sz val="11"/>
        <rFont val="Times New Roman"/>
        <family val="1"/>
        <charset val="186"/>
      </rPr>
      <t xml:space="preserve">Darbnīca saņem aprēķināto vienas dienas izmaksu summu </t>
    </r>
    <r>
      <rPr>
        <sz val="11"/>
        <color indexed="8"/>
        <rFont val="Times New Roman"/>
        <family val="1"/>
        <charset val="186"/>
      </rPr>
      <t>atbilstoši klie</t>
    </r>
    <r>
      <rPr>
        <sz val="11"/>
        <rFont val="Times New Roman"/>
        <family val="1"/>
        <charset val="186"/>
      </rPr>
      <t xml:space="preserve">ntu skaitam un darba dienu skaitam. </t>
    </r>
  </si>
  <si>
    <t>Pakalpojuma "Specializētās darbnīcas" apraksts</t>
  </si>
  <si>
    <r>
      <t>6= 5/252 darba dienas</t>
    </r>
    <r>
      <rPr>
        <sz val="11"/>
        <color indexed="8"/>
        <rFont val="Times New Roman"/>
        <family val="1"/>
        <charset val="186"/>
      </rPr>
      <t xml:space="preserve"> gadā</t>
    </r>
  </si>
  <si>
    <t>Veselības apdrošināšanas izmaksas par 1 klientu dienā, euro</t>
  </si>
  <si>
    <t>Veselības apdrošināšanas izmaksas par 1 klientu gadā,  euro</t>
  </si>
  <si>
    <t xml:space="preserve">Klientu skaits, kam plānots sniegt pakalpojumu </t>
  </si>
  <si>
    <t>Izmaksas par vienu klientu dienā 2015. gadā, euro</t>
  </si>
  <si>
    <t>Izmaksas par vienu klientu dienā 2014. gadā, euro</t>
  </si>
  <si>
    <t>Izmaksas par vienu klientu dienā 2016. gadā, euro</t>
  </si>
  <si>
    <t>Vidējās izmaksas par 1 pakalpojuma sniedzēju</t>
  </si>
  <si>
    <t>Vidējās izmaksas mēnesī par 1 pakalpojuma sniedzēju</t>
  </si>
  <si>
    <t>Vidējās izmaksas mēnesī par 16 klientiem</t>
  </si>
  <si>
    <t>Vidējās izmaksas dienā par 1 klientu</t>
  </si>
  <si>
    <t>***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</si>
  <si>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 xml:space="preserve">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</si>
  <si>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r>
      <t>Pakalpojuma "Specializētās darbnīcas" vienas vienības izmaksu standarta likmes aprēķins</t>
    </r>
    <r>
      <rPr>
        <sz val="12"/>
        <rFont val="Arial"/>
        <family val="1"/>
        <charset val="186"/>
      </rPr>
      <t/>
    </r>
  </si>
  <si>
    <t>**** Sociālā darba speciālisti - sociālais darbinieks, sociālais rehabilitētājs un sociālais aprūpētājs.</t>
  </si>
  <si>
    <t>Sociālā darba speciālists***</t>
  </si>
  <si>
    <t>Darbinieku skaits</t>
  </si>
  <si>
    <t>Kopā:</t>
  </si>
  <si>
    <t>Atlīdzība*</t>
  </si>
  <si>
    <t>Ēdināšanas izdevumi</t>
  </si>
  <si>
    <t>Tiek nodrošināta ēdināšana 1 reizi dienā – pusdienas.  Ēdināšanas izmaksas visiem pakalpojumiem tiek nodrošinātas vienādā apmērā. Pārtika, samaksa par izdevumiem ēdināšanas nodrošināšanai, kā arī ēdināšanas pakalpojumi.</t>
  </si>
  <si>
    <r>
      <t>Pienākumi : (1) vadīt</t>
    </r>
    <r>
      <rPr>
        <sz val="11"/>
        <color indexed="8"/>
        <rFont val="Times New Roman"/>
        <family val="1"/>
        <charset val="186"/>
      </rPr>
      <t xml:space="preserve"> darbnīcas darbu; (2) pārraudzīt citu darbinieku darbu; (3) iesaistīties sarežģītu problēmu risināšanā.</t>
    </r>
  </si>
  <si>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</si>
  <si>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7=5*6 darbinieki</t>
  </si>
  <si>
    <t>Darbu vadītājs tiek pielīdzināts sociālajam rehabilitētājam, kas saskaņā ar MK 30.11.2010. noteikumiem Nr. 1075 klasificējas 39.saimē, IIB līmenī.  
Darba vadītājam saskaņā ar MK 29.01.2013. noteikumu Nr. 66 2. pielikumu attiecināma – 5. mēnešalgu grupa 3. maksimālā kateogorija. 
Sociālā rehabilitētāja atalgojums:
802 euro + 24.09 % (DD soc. nod.) = 802 euro + 193.20 euro = 995.20 euro/mēn.</t>
  </si>
  <si>
    <t>1) 995.20 euro * 1 slodze = 995.20 euro/mēn.;
2) 995.20 euro / 16 klienti = 62.20 euro/30 dienās (par 1 klientu);
3) 62.20 euro / 21 darba diena = 2.96 euro/dienā (par 1 klientu).</t>
  </si>
  <si>
    <t>Sociālais rehabilitētājs saskaņā ar MK 30.11.2010. noteikumiem Nr. 1075 klasificējas 39.saimē, IIB līmenī.
Sociālajam rehabilitētājam saskaņā ar MK 29.01.2013. noteikumu Nr. 66 2. pielikumu attiecināma  – 5. mēnešalgu grupa 3. maksimālā kateogorija. 
Sociālā rehabilitētāja atalgojums:
802 euro + 24.09 % (DD soc. nod.) = 802 euro + 193.20 euro = 995.20 euro/mēn.</t>
  </si>
  <si>
    <t xml:space="preserve">1) 995.20 euro * 0.5 slodzes = 497.60 euro/mēn.;
2) 497.60 euro / 16 klienti = 31.10 euro/30 dienās (par 1 klientu);
3) 31.10 euro / 21 darba dienas = 1.48 euro/dienā (par 1 klientu). </t>
  </si>
  <si>
    <t>Sociālais darbinieks saskaņā ar MK 30.11.2010. noteikumiem Nr. 1075 klasificējas 39.saimē, IIIA līmenī.
Sociālajam darbiniekam saskaņā ar MK 29.01.2013. noteikumu Nr. 66 2. pielikumu attiecināma – 8. mēnešalgu grupa 3. maksimālā kateogorija. 
Sociālajam darbiniekam atalgojums mēnesī:
1093 euro + 24.09 % (DD soc. nod.) = 1093 euro + 263.30 euro = 1356.30 euro/mēn.</t>
  </si>
  <si>
    <t>1) 1356.30 euro * 0.5 slodze = 678.15 euro/mēn.;
2) 678.15 / 16 klient = 42.38 euro/30 dienās (par 1 klientu);
3) 42.21 euro / 21 darba dienu = 2.02 euro/dienā (par 1 klientu).</t>
  </si>
  <si>
    <t>1) 1597.04 euro * 0.5 slodzes = 798.52 euro (mēnesī);
2) 798.52 / 16 klienti = 49.91 euro/30 dienās (par 1 klientu):
3) 49.91 euro / 21 darba diena = 2.38 euro/dienā (par 1 klientu).</t>
  </si>
  <si>
    <t xml:space="preserve">Vecākais grāmatvedis saskaņā ar MK 30.11.2010. noteikumiem Nr. 1075 klasificējas 14.saimē, IIIA līmenī.
Veccākajam grāmatvedim saskaņā ar MK 29.01.2013. noteikumu Nr. 66 2. pielikumu attiecināma – 9. mēnešalgu grupa 3. maksimālā kateogorija. 
Vecākā grāmatveža atalgojums:
1) 1190 euro + 24.09 % (DD soc. nod.) = 1190 euro + 286.67 euro = 1476.87 euro/mēn. 
Grāmatvedis strādā mēnesī 0.2 slodzes:
2) 1476.67 euro * 0.2 slodzes = 295.33 euro/mēn. </t>
  </si>
  <si>
    <t>1) 1476.67 euro * 0.2 slodzes = 295.33 euro/mēn.;
2) 295.33 / 16 klientiem = 18.46 euro/30 dienās (par 1 klientu);
3) 18.46 euro / 21 darba diena = 0.88 euro/dienā (par 1 klientu).</t>
  </si>
  <si>
    <t>Izmaksas mēnesī               (par 16 klientiem)</t>
  </si>
  <si>
    <t>1.69 euro/dienā * 21 diena * 16 klienti = 567.84 euro/mēn. (par 16 klientiem)</t>
  </si>
  <si>
    <t>0.25 euro/dienā * 21 diena * 16 klienti = 84 euro/mēn. (par 16 klientiem)</t>
  </si>
  <si>
    <t>0.07 euro/dienā * 21 diena * 16 klienti = 23.52 euro/mēn.(par 16 klientiem)</t>
  </si>
  <si>
    <t>0.09 euro/dienā * 21 diena * 16 klienti = 30.24 euro/mēn. (par 16 klientiem)</t>
  </si>
  <si>
    <t>0.25 euro/dienā * 21 diena * 16 klienti = 84.00 euro/mēn. (par 16 klientiem)</t>
  </si>
  <si>
    <t>2.33 euro/dienā * 21 diena * 16 klienti = 782.88 euro/mēn. (par 16 klientiem)</t>
  </si>
  <si>
    <t>0.18 euro/dienā * 21 diena * 16 klienti = 60.48 euro/mēn. (par 16 klientiem)</t>
  </si>
  <si>
    <t>0.11 euro/dienā * 21 diena * 16 klienti = 36.96 euro/mēn. (par 16 klientiem)</t>
  </si>
  <si>
    <t>0.20 euro/dienā * 21 diena * 16 klienti = 67.20 euro/mēn. (par 16 klientiem)</t>
  </si>
  <si>
    <t>0.16 euro/dienā * 21 diena * 16 klienti = 53.76 euro/mēn. (par 16 klientiem)</t>
  </si>
  <si>
    <t>1.36 euro/dienā * 21 diena * 16 klienti = 457.58 euro/mēn. (par 16 klientiem)</t>
  </si>
  <si>
    <t>0.15 euro/dienā * 21 diena * 16 klienti = 50.40 euro/mēn. (par 16 klientiem)</t>
  </si>
  <si>
    <t>Mēnesī vidēji  21 darba diena, t.sk.  168 darba stundas. 
Atlīdzība (darba samaksa + VSAOI (DD soc. nod.)): darba alga speciālistiem un apkalpojošajam personālam, kas nodrošina pakalpojuma sniegšanu, ieskaitot VSAOI, sociālās garantijas un atvaļinājums.</t>
  </si>
  <si>
    <t>0.34 euro/dienā * 21 diena * 16 klienti = 114.24 euro/mēn. (par 16 klientiem)</t>
  </si>
  <si>
    <t>Informācija iegūta no pašvaldībām un pašvaldību pakalpojumu sniedzējiem (6 pakalpojumu sniedzējiem, kas veido 67 % no Sociālo pakalpojumu sniedzēju reģistrā reģistrētajām specializētajām darbnīcām pilngadīgām personām ar garīga rakstura  (kopā uz atlases brīdi bija reģistrēti 9 specializēto darbnīcu pakalpojumu sniedzēji), t.sk. Rīgas plānošanas reģions – nodibinājuma "Fonds KOPĀ" 1 SD Rīgā, biedrības "Rīgas pilsētas Rūpju bērns" 1 SD Rīgā, biedrības "PINS" 1 SD Rīgā; bērnu un jauniešu biedrības "Cerību spārni" 1 SD Siguldā, biedrības "Aicinājums Tev" 1 SD Siguldā, pašvaldības aģentūras "Jūrmalas sociālās aprūpes centrs" 1 SD Jūrmalā.
Sākotnēji informācija par specializēto darbnīcu pakalpojuma sniegšanas izmaksām tika pieprasīta no Sociālo pakalpojumu sniedzēju reģistrā reģistrētiem specializēto darbnīcu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specializēto darbnīcu pakalpojuma sniedzējiem, kuri atsaucās aicinājumam sniegt pieprasīto informāciju. Informācija par Biedrības "Cerību spārni" specializētās darbnīcas pakalpojumu izmaksām tika saņemta par 2015.g., jo 2014,.g pakalpojums vēl netika sniegts.</t>
  </si>
  <si>
    <r>
      <t xml:space="preserve">Darbnīcas vadītājs saskaņā ar MK 30.11.2010. noteikumiem Nr. 1075 klasificējas 23.saimē, IV līmenī.
Darbnīcas vadītājam saskaņā ar MK 29.01.2013. noteikumu Nr. 66 2. pielikumu attiecināma – 10. mēnešalgu grupa 3. maksimālā kateogorija. 
Darbnīcas  vadītāja atalgojums:
1) 1287 euro + 24.09 % (DD soc. nod.) = 1287 euro +  310.04 euro = 1597.04 euro/mēn.
</t>
    </r>
    <r>
      <rPr>
        <b/>
        <sz val="11"/>
        <color theme="1"/>
        <rFont val="Times New Roman"/>
        <family val="1"/>
        <charset val="186"/>
      </rPr>
      <t>Darbnīcas</t>
    </r>
    <r>
      <rPr>
        <sz val="11"/>
        <color theme="1"/>
        <rFont val="Times New Roman"/>
        <family val="1"/>
        <charset val="186"/>
      </rPr>
      <t xml:space="preserve"> vadītājs strādā mēnesī 0.5 slodzes:
2) 1597.04 euro * 0.5 slodzes = 798.52 euro/mēn.</t>
    </r>
  </si>
  <si>
    <t>4.7. pielikums</t>
  </si>
  <si>
    <t>4.6. pielikums</t>
  </si>
  <si>
    <t>4.5. pielikums</t>
  </si>
  <si>
    <t>4.4.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</si>
  <si>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4.2. pielikumu).</t>
  </si>
  <si>
    <t>4.3. pielikums</t>
  </si>
  <si>
    <t>4.2. pielikums</t>
  </si>
  <si>
    <t>Vidējās izmaksas aprēķinātas saskaņā ar 6 SD iesniegtajām izmaksu tāmēm par 2014., 2015. un 2016. gadu. Aprēķinu skat. 4.4. pielikumā</t>
  </si>
  <si>
    <t>Aprēķinu skat. 4.5. pielikumā</t>
  </si>
  <si>
    <t>Aprēķinu skat. 4.3. pielikumā</t>
  </si>
  <si>
    <t>Aprēķinu skat. 4.6. pielikumā.
Obligātās supervīzijas prasības sociālo pakalpojumu sniedzējiem noteiktas Ministru kabineta 2017. gada 13. jūnija noteikumu Nr. 338 9.2. apakšpunktā un 186. punktā.</t>
  </si>
  <si>
    <t>4.1.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</si>
</sst>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color indexed="8"/>
      <name val="Times New Roman"/>
      <family val="1"/>
      <charset val="186"/>
    </font>
    <font>
      <b/>
      <sz val="11"/>
      <name val="Times New Roman"/>
      <family val="1"/>
      <charset val="186"/>
    </font>
    <font>
      <sz val="12"/>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0" borderId="0" xfId="0" applyFont="1"/>
    <xf numFmtId="0" fontId="3" fillId="0" borderId="0" xfId="0" applyFont="1"/>
    <xf numFmtId="0" fontId="3" fillId="0" borderId="1" xfId="0" applyFont="1" applyBorder="1" applyAlignment="1">
      <alignment vertical="center" wrapText="1"/>
    </xf>
    <xf numFmtId="0" fontId="3" fillId="0" borderId="0" xfId="0" applyFont="1" applyBorder="1"/>
    <xf numFmtId="0" fontId="13" fillId="0" borderId="0" xfId="0" applyFont="1"/>
    <xf numFmtId="1" fontId="13" fillId="2"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wrapText="1"/>
    </xf>
    <xf numFmtId="0" fontId="13" fillId="0" borderId="1" xfId="0" applyFont="1" applyBorder="1" applyAlignment="1">
      <alignment horizontal="center"/>
    </xf>
    <xf numFmtId="2" fontId="13" fillId="0" borderId="1" xfId="0" applyNumberFormat="1" applyFont="1" applyBorder="1" applyAlignment="1">
      <alignment horizontal="center"/>
    </xf>
    <xf numFmtId="0" fontId="13" fillId="0" borderId="0" xfId="0" applyFont="1" applyBorder="1"/>
    <xf numFmtId="0" fontId="13" fillId="0" borderId="1" xfId="0" applyFont="1" applyBorder="1"/>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1" xfId="0" applyFont="1" applyBorder="1" applyAlignment="1">
      <alignment wrapText="1"/>
    </xf>
    <xf numFmtId="4" fontId="13" fillId="0" borderId="1"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4" fillId="0" borderId="7" xfId="0" applyNumberFormat="1" applyFont="1" applyBorder="1" applyAlignment="1">
      <alignment horizontal="center" vertical="center"/>
    </xf>
    <xf numFmtId="4" fontId="13" fillId="0" borderId="8" xfId="0" applyNumberFormat="1" applyFont="1" applyBorder="1" applyAlignment="1">
      <alignment horizontal="center" vertical="center"/>
    </xf>
    <xf numFmtId="4" fontId="13" fillId="0" borderId="9" xfId="0" applyNumberFormat="1" applyFont="1" applyBorder="1" applyAlignment="1">
      <alignment horizontal="center" vertical="center"/>
    </xf>
    <xf numFmtId="4" fontId="5" fillId="0" borderId="7" xfId="0" applyNumberFormat="1" applyFont="1" applyBorder="1" applyAlignment="1">
      <alignment horizontal="center" vertical="center"/>
    </xf>
    <xf numFmtId="4" fontId="13" fillId="4" borderId="6" xfId="0" applyNumberFormat="1" applyFont="1" applyFill="1" applyBorder="1" applyAlignment="1">
      <alignment horizontal="center" vertical="center"/>
    </xf>
    <xf numFmtId="0" fontId="13" fillId="0" borderId="1" xfId="0" applyFont="1" applyBorder="1" applyAlignment="1"/>
    <xf numFmtId="4" fontId="13" fillId="4" borderId="1" xfId="0" applyNumberFormat="1" applyFont="1" applyFill="1" applyBorder="1" applyAlignment="1">
      <alignment horizontal="center" vertical="center"/>
    </xf>
    <xf numFmtId="0" fontId="13" fillId="0" borderId="5" xfId="0" applyFont="1" applyBorder="1" applyAlignment="1">
      <alignment horizontal="center"/>
    </xf>
    <xf numFmtId="4" fontId="13" fillId="4" borderId="8" xfId="0" applyNumberFormat="1" applyFont="1" applyFill="1" applyBorder="1" applyAlignment="1">
      <alignment horizontal="center" vertical="center"/>
    </xf>
    <xf numFmtId="0" fontId="13" fillId="4" borderId="5" xfId="0" applyFont="1" applyFill="1" applyBorder="1" applyAlignment="1">
      <alignment horizontal="center"/>
    </xf>
    <xf numFmtId="0" fontId="13" fillId="4" borderId="1" xfId="0" applyFont="1" applyFill="1" applyBorder="1" applyAlignment="1">
      <alignment horizontal="center"/>
    </xf>
    <xf numFmtId="4" fontId="13" fillId="0" borderId="1" xfId="0" applyNumberFormat="1" applyFont="1" applyFill="1" applyBorder="1" applyAlignment="1">
      <alignment horizontal="center" vertical="center"/>
    </xf>
    <xf numFmtId="4" fontId="13" fillId="4" borderId="9" xfId="0" applyNumberFormat="1" applyFont="1" applyFill="1" applyBorder="1" applyAlignment="1">
      <alignment horizontal="center" vertical="center"/>
    </xf>
    <xf numFmtId="0" fontId="13" fillId="0" borderId="0" xfId="0" applyFont="1" applyFill="1" applyBorder="1" applyAlignment="1">
      <alignment horizontal="center"/>
    </xf>
    <xf numFmtId="0" fontId="3" fillId="0" borderId="0" xfId="0" applyFont="1" applyAlignment="1">
      <alignment horizontal="right"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3" fillId="0" borderId="0" xfId="0" applyNumberFormat="1" applyFont="1" applyAlignment="1">
      <alignment wrapText="1"/>
    </xf>
    <xf numFmtId="4" fontId="3" fillId="0" borderId="0" xfId="0" applyNumberFormat="1" applyFont="1"/>
    <xf numFmtId="0" fontId="15" fillId="0" borderId="0" xfId="0" applyFont="1"/>
    <xf numFmtId="2" fontId="14" fillId="0" borderId="17" xfId="0" applyNumberFormat="1" applyFont="1" applyBorder="1" applyAlignment="1">
      <alignment horizontal="center" vertical="center"/>
    </xf>
    <xf numFmtId="2" fontId="14" fillId="0" borderId="18" xfId="0" applyNumberFormat="1" applyFont="1" applyBorder="1" applyAlignment="1">
      <alignment horizontal="center" vertical="center"/>
    </xf>
    <xf numFmtId="2" fontId="14" fillId="0" borderId="19" xfId="0" applyNumberFormat="1" applyFont="1" applyBorder="1" applyAlignment="1">
      <alignment horizontal="center" vertical="center"/>
    </xf>
    <xf numFmtId="0" fontId="14" fillId="0" borderId="0" xfId="0" applyFont="1" applyAlignment="1">
      <alignment wrapText="1"/>
    </xf>
    <xf numFmtId="4"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3" fillId="0" borderId="10" xfId="0" applyNumberFormat="1" applyFont="1" applyBorder="1" applyAlignment="1">
      <alignment horizontal="center" vertical="center"/>
    </xf>
    <xf numFmtId="0" fontId="14" fillId="0" borderId="1" xfId="0" applyFont="1" applyBorder="1" applyAlignment="1">
      <alignment horizontal="left" vertical="center" wrapText="1"/>
    </xf>
    <xf numFmtId="3" fontId="13" fillId="2"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7" fillId="0" borderId="0" xfId="0" applyFont="1" applyAlignment="1">
      <alignment horizontal="right"/>
    </xf>
    <xf numFmtId="0" fontId="7" fillId="0" borderId="0" xfId="0" applyFont="1"/>
    <xf numFmtId="0" fontId="14"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xf>
    <xf numFmtId="9" fontId="14" fillId="3" borderId="1" xfId="1"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xf>
    <xf numFmtId="10" fontId="13" fillId="0" borderId="1" xfId="1" applyNumberFormat="1" applyFont="1" applyBorder="1" applyAlignment="1">
      <alignment horizontal="center" vertical="center"/>
    </xf>
    <xf numFmtId="0" fontId="13" fillId="2" borderId="6" xfId="0" applyFont="1" applyFill="1" applyBorder="1" applyAlignment="1">
      <alignment horizontal="left" vertical="center" wrapText="1"/>
    </xf>
    <xf numFmtId="0" fontId="13" fillId="0" borderId="1" xfId="0" applyFont="1" applyBorder="1" applyAlignment="1">
      <alignment horizontal="left" vertical="center" wrapText="1"/>
    </xf>
    <xf numFmtId="2" fontId="7" fillId="0" borderId="0" xfId="0" applyNumberFormat="1" applyFont="1"/>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Border="1" applyAlignment="1">
      <alignment vertical="center" wrapText="1"/>
    </xf>
    <xf numFmtId="0" fontId="14" fillId="3" borderId="1" xfId="0" applyFont="1" applyFill="1" applyBorder="1" applyAlignment="1">
      <alignment horizontal="center" vertical="center"/>
    </xf>
    <xf numFmtId="9" fontId="14" fillId="3" borderId="1" xfId="1"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xf numFmtId="0" fontId="13" fillId="0" borderId="1" xfId="0" applyFont="1" applyBorder="1"/>
    <xf numFmtId="2"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7" fillId="0" borderId="1" xfId="0" applyFont="1" applyBorder="1" applyAlignment="1">
      <alignment wrapText="1"/>
    </xf>
    <xf numFmtId="0" fontId="13" fillId="2" borderId="1" xfId="0" applyFont="1" applyFill="1" applyBorder="1" applyAlignment="1">
      <alignment vertical="center" wrapText="1"/>
    </xf>
    <xf numFmtId="0" fontId="7" fillId="0" borderId="1" xfId="0" applyFont="1" applyBorder="1"/>
    <xf numFmtId="0" fontId="16" fillId="0" borderId="1" xfId="0" applyFont="1" applyBorder="1" applyAlignment="1">
      <alignment wrapText="1"/>
    </xf>
    <xf numFmtId="0" fontId="13" fillId="2" borderId="1" xfId="0" applyFont="1" applyFill="1" applyBorder="1"/>
    <xf numFmtId="2" fontId="13" fillId="2" borderId="1" xfId="0" applyNumberFormat="1" applyFont="1" applyFill="1" applyBorder="1" applyAlignment="1">
      <alignment horizontal="center" vertical="center"/>
    </xf>
    <xf numFmtId="0" fontId="14" fillId="3" borderId="1" xfId="0" applyFont="1" applyFill="1" applyBorder="1" applyAlignment="1">
      <alignment horizontal="right" wrapText="1"/>
    </xf>
    <xf numFmtId="0" fontId="14" fillId="3" borderId="1" xfId="0" applyFont="1" applyFill="1" applyBorder="1"/>
    <xf numFmtId="4" fontId="14" fillId="3" borderId="1" xfId="0" applyNumberFormat="1" applyFont="1" applyFill="1" applyBorder="1" applyAlignment="1">
      <alignment horizontal="center"/>
    </xf>
    <xf numFmtId="0" fontId="14" fillId="0" borderId="3" xfId="0" applyFont="1" applyFill="1" applyBorder="1"/>
    <xf numFmtId="0" fontId="14" fillId="0" borderId="11" xfId="0" applyFont="1" applyFill="1" applyBorder="1"/>
    <xf numFmtId="0" fontId="13" fillId="0" borderId="11" xfId="0" applyFont="1" applyFill="1" applyBorder="1"/>
    <xf numFmtId="0" fontId="13" fillId="0" borderId="0" xfId="0" applyFont="1" applyFill="1"/>
    <xf numFmtId="0" fontId="1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xf>
    <xf numFmtId="164" fontId="14" fillId="0" borderId="1" xfId="0" applyNumberFormat="1" applyFont="1" applyBorder="1" applyAlignment="1">
      <alignment horizontal="center" vertical="center"/>
    </xf>
    <xf numFmtId="0" fontId="12" fillId="0" borderId="0" xfId="0" applyFont="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8" fillId="5" borderId="1" xfId="0" applyFont="1" applyFill="1" applyBorder="1" applyAlignment="1">
      <alignment horizontal="center" vertical="center"/>
    </xf>
    <xf numFmtId="4" fontId="18" fillId="0" borderId="1" xfId="0" applyNumberFormat="1" applyFont="1" applyBorder="1" applyAlignment="1">
      <alignment horizontal="center" vertical="center"/>
    </xf>
    <xf numFmtId="4" fontId="18" fillId="0" borderId="6" xfId="0" applyNumberFormat="1" applyFont="1" applyBorder="1" applyAlignment="1">
      <alignment horizontal="center" vertical="center"/>
    </xf>
    <xf numFmtId="4" fontId="19" fillId="0" borderId="7" xfId="0" applyNumberFormat="1" applyFont="1" applyBorder="1" applyAlignment="1">
      <alignment horizontal="center" vertical="center"/>
    </xf>
    <xf numFmtId="4" fontId="18" fillId="0" borderId="8" xfId="0" applyNumberFormat="1" applyFont="1" applyBorder="1" applyAlignment="1">
      <alignment horizontal="center" vertical="center"/>
    </xf>
    <xf numFmtId="4" fontId="18" fillId="0" borderId="9" xfId="0" applyNumberFormat="1" applyFont="1" applyBorder="1" applyAlignment="1">
      <alignment horizontal="center" vertical="center"/>
    </xf>
    <xf numFmtId="4" fontId="20" fillId="0" borderId="7" xfId="0" applyNumberFormat="1" applyFont="1" applyBorder="1" applyAlignment="1">
      <alignment horizontal="center" vertical="center"/>
    </xf>
    <xf numFmtId="0" fontId="14" fillId="0" borderId="0" xfId="0" applyFont="1" applyAlignment="1">
      <alignment horizontal="center"/>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0" fillId="0" borderId="0" xfId="0" applyFont="1" applyAlignment="1">
      <alignment horizontal="right" vertical="center"/>
    </xf>
    <xf numFmtId="0" fontId="11" fillId="0" borderId="0" xfId="0" applyFont="1" applyAlignment="1">
      <alignment horizontal="right" vertical="center"/>
    </xf>
    <xf numFmtId="0" fontId="13" fillId="0" borderId="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7" fillId="5" borderId="14" xfId="0" applyFont="1" applyFill="1" applyBorder="1" applyAlignment="1">
      <alignment horizontal="center" vertical="center"/>
    </xf>
    <xf numFmtId="0" fontId="14" fillId="0" borderId="15" xfId="0" applyFont="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Alignment="1">
      <alignment horizontal="center" vertical="center" wrapText="1"/>
    </xf>
    <xf numFmtId="0" fontId="17" fillId="0" borderId="0" xfId="0" applyFont="1" applyAlignment="1">
      <alignment horizontal="right" vertical="center"/>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3" xfId="0" applyFont="1" applyFill="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2" fontId="3" fillId="0" borderId="6"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5" fillId="0" borderId="6" xfId="0" applyNumberFormat="1" applyFont="1" applyBorder="1" applyAlignment="1">
      <alignment horizontal="left" vertical="center" wrapText="1"/>
    </xf>
    <xf numFmtId="2" fontId="5" fillId="0" borderId="8" xfId="0" applyNumberFormat="1" applyFont="1" applyBorder="1" applyAlignment="1">
      <alignment horizontal="left" vertical="center" wrapText="1"/>
    </xf>
    <xf numFmtId="0" fontId="5" fillId="0" borderId="0" xfId="0" applyFont="1" applyAlignment="1">
      <alignment horizontal="center" wrapText="1"/>
    </xf>
    <xf numFmtId="0" fontId="10" fillId="0" borderId="0" xfId="0" applyFont="1" applyAlignment="1">
      <alignment horizontal="right" vertical="center" shrinkToFi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7" fillId="0" borderId="0" xfId="0" applyFont="1" applyAlignment="1">
      <alignment horizontal="right"/>
    </xf>
    <xf numFmtId="0" fontId="13" fillId="0" borderId="0" xfId="0" applyFont="1" applyAlignment="1">
      <alignment horizontal="left" vertical="center"/>
    </xf>
    <xf numFmtId="4" fontId="13" fillId="0" borderId="2" xfId="0" applyNumberFormat="1" applyFont="1" applyBorder="1" applyAlignment="1">
      <alignment horizontal="center" vertical="center"/>
    </xf>
    <xf numFmtId="4" fontId="13" fillId="0" borderId="10"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0" xfId="0" applyFont="1" applyFill="1" applyAlignment="1">
      <alignment horizontal="left" vertical="center" wrapText="1"/>
    </xf>
    <xf numFmtId="3" fontId="13" fillId="0" borderId="1" xfId="0" applyNumberFormat="1" applyFont="1" applyBorder="1" applyAlignment="1">
      <alignment horizontal="center" vertical="center"/>
    </xf>
    <xf numFmtId="0" fontId="13" fillId="0" borderId="6" xfId="0" applyFont="1" applyBorder="1" applyAlignment="1">
      <alignment horizontal="justify" vertical="center" wrapText="1"/>
    </xf>
    <xf numFmtId="0" fontId="13" fillId="0" borderId="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Normal="100" workbookViewId="0">
      <selection sqref="A1:B1"/>
    </sheetView>
  </sheetViews>
  <sheetFormatPr defaultRowHeight="15" x14ac:dyDescent="0.25"/>
  <cols>
    <col min="1" max="1" width="13" style="105" customWidth="1"/>
    <col min="2" max="2" width="70.28515625" style="105" customWidth="1"/>
    <col min="3" max="16384" width="9.140625" style="105"/>
  </cols>
  <sheetData>
    <row r="1" spans="1:2" x14ac:dyDescent="0.25">
      <c r="A1" s="121" t="s">
        <v>150</v>
      </c>
      <c r="B1" s="122"/>
    </row>
    <row r="2" spans="1:2" x14ac:dyDescent="0.25">
      <c r="A2" s="118" t="s">
        <v>88</v>
      </c>
      <c r="B2" s="118"/>
    </row>
    <row r="3" spans="1:2" ht="30" x14ac:dyDescent="0.25">
      <c r="A3" s="106" t="s">
        <v>37</v>
      </c>
      <c r="B3" s="107" t="s">
        <v>38</v>
      </c>
    </row>
    <row r="4" spans="1:2" ht="181.5" customHeight="1" x14ac:dyDescent="0.25">
      <c r="A4" s="106" t="s">
        <v>39</v>
      </c>
      <c r="B4" s="108" t="s">
        <v>86</v>
      </c>
    </row>
    <row r="5" spans="1:2" ht="30" x14ac:dyDescent="0.25">
      <c r="A5" s="119" t="s">
        <v>40</v>
      </c>
      <c r="B5" s="107" t="s">
        <v>41</v>
      </c>
    </row>
    <row r="6" spans="1:2" ht="45" x14ac:dyDescent="0.25">
      <c r="A6" s="120"/>
      <c r="B6" s="107" t="s">
        <v>87</v>
      </c>
    </row>
  </sheetData>
  <mergeCells count="3">
    <mergeCell ref="A2:B2"/>
    <mergeCell ref="A5:A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zoomScaleNormal="100" workbookViewId="0">
      <selection sqref="A1:H1"/>
    </sheetView>
  </sheetViews>
  <sheetFormatPr defaultRowHeight="15" x14ac:dyDescent="0.25"/>
  <cols>
    <col min="1" max="1" width="31.7109375" style="61" customWidth="1"/>
    <col min="2" max="2" width="9.140625" style="61"/>
    <col min="3" max="3" width="11.42578125" style="61" customWidth="1"/>
    <col min="4" max="4" width="10.140625" style="61" bestFit="1" customWidth="1"/>
    <col min="5" max="5" width="10.7109375" style="61" bestFit="1" customWidth="1"/>
    <col min="6" max="6" width="36.85546875" style="61" customWidth="1"/>
    <col min="7" max="7" width="48.42578125" style="61" customWidth="1"/>
    <col min="8" max="8" width="62.85546875" style="61" customWidth="1"/>
    <col min="9" max="16384" width="9.140625" style="61"/>
  </cols>
  <sheetData>
    <row r="1" spans="1:11" x14ac:dyDescent="0.25">
      <c r="A1" s="121" t="s">
        <v>145</v>
      </c>
      <c r="B1" s="121"/>
      <c r="C1" s="121"/>
      <c r="D1" s="121"/>
      <c r="E1" s="121"/>
      <c r="F1" s="121"/>
      <c r="G1" s="121"/>
      <c r="H1" s="121"/>
      <c r="I1" s="60"/>
    </row>
    <row r="2" spans="1:11" x14ac:dyDescent="0.25">
      <c r="A2" s="129" t="s">
        <v>102</v>
      </c>
      <c r="B2" s="129"/>
      <c r="C2" s="129"/>
      <c r="D2" s="129"/>
      <c r="E2" s="129"/>
      <c r="F2" s="129"/>
      <c r="G2" s="129"/>
      <c r="H2" s="129"/>
    </row>
    <row r="3" spans="1:11" ht="57" x14ac:dyDescent="0.25">
      <c r="A3" s="128"/>
      <c r="B3" s="127" t="s">
        <v>48</v>
      </c>
      <c r="C3" s="109" t="s">
        <v>122</v>
      </c>
      <c r="D3" s="127" t="s">
        <v>2</v>
      </c>
      <c r="E3" s="127"/>
      <c r="F3" s="127" t="s">
        <v>1</v>
      </c>
      <c r="G3" s="126" t="s">
        <v>3</v>
      </c>
      <c r="H3" s="126" t="s">
        <v>23</v>
      </c>
    </row>
    <row r="4" spans="1:11" x14ac:dyDescent="0.25">
      <c r="A4" s="128"/>
      <c r="B4" s="127"/>
      <c r="C4" s="110" t="s">
        <v>52</v>
      </c>
      <c r="D4" s="110" t="s">
        <v>52</v>
      </c>
      <c r="E4" s="111" t="s">
        <v>0</v>
      </c>
      <c r="F4" s="127"/>
      <c r="G4" s="126"/>
      <c r="H4" s="126"/>
    </row>
    <row r="5" spans="1:11" ht="75" x14ac:dyDescent="0.25">
      <c r="A5" s="62" t="s">
        <v>9</v>
      </c>
      <c r="B5" s="62">
        <f>SUM(B6:B10)</f>
        <v>2.7</v>
      </c>
      <c r="C5" s="63">
        <f>SUM(C6:C10)</f>
        <v>3264.8</v>
      </c>
      <c r="D5" s="63">
        <f>SUM(D6:D10)</f>
        <v>9.7200000000000006</v>
      </c>
      <c r="E5" s="64">
        <f>D5/D$25</f>
        <v>0.5750849860314845</v>
      </c>
      <c r="F5" s="62"/>
      <c r="G5" s="65" t="s">
        <v>135</v>
      </c>
      <c r="H5" s="66"/>
    </row>
    <row r="6" spans="1:11" ht="135" x14ac:dyDescent="0.25">
      <c r="A6" s="67" t="s">
        <v>33</v>
      </c>
      <c r="B6" s="68">
        <v>1</v>
      </c>
      <c r="C6" s="68">
        <v>995.2</v>
      </c>
      <c r="D6" s="69">
        <f>ROUND(C6/21/16,2)</f>
        <v>2.96</v>
      </c>
      <c r="E6" s="70">
        <f>D6/D$25</f>
        <v>0.17512876117831214</v>
      </c>
      <c r="F6" s="71" t="s">
        <v>114</v>
      </c>
      <c r="G6" s="72" t="s">
        <v>113</v>
      </c>
      <c r="H6" s="72" t="s">
        <v>101</v>
      </c>
      <c r="I6" s="73"/>
      <c r="J6" s="73"/>
    </row>
    <row r="7" spans="1:11" ht="120" x14ac:dyDescent="0.25">
      <c r="A7" s="67" t="s">
        <v>34</v>
      </c>
      <c r="B7" s="68">
        <v>0.5</v>
      </c>
      <c r="C7" s="68">
        <v>497.6</v>
      </c>
      <c r="D7" s="69">
        <f>ROUND(C7/21/16,2)</f>
        <v>1.48</v>
      </c>
      <c r="E7" s="70">
        <f t="shared" ref="E7:E25" si="0">D7/D$25</f>
        <v>8.7564380589156068E-2</v>
      </c>
      <c r="F7" s="71" t="s">
        <v>116</v>
      </c>
      <c r="G7" s="72" t="s">
        <v>115</v>
      </c>
      <c r="H7" s="74" t="s">
        <v>61</v>
      </c>
      <c r="I7" s="73"/>
      <c r="J7" s="73"/>
    </row>
    <row r="8" spans="1:11" ht="135" x14ac:dyDescent="0.25">
      <c r="A8" s="75" t="s">
        <v>32</v>
      </c>
      <c r="B8" s="68">
        <v>0.5</v>
      </c>
      <c r="C8" s="68">
        <v>678.15</v>
      </c>
      <c r="D8" s="69">
        <f>ROUND(C8/21/16,2)</f>
        <v>2.02</v>
      </c>
      <c r="E8" s="70">
        <f t="shared" si="0"/>
        <v>0.11951354647979409</v>
      </c>
      <c r="F8" s="71" t="s">
        <v>118</v>
      </c>
      <c r="G8" s="72" t="s">
        <v>117</v>
      </c>
      <c r="H8" s="72" t="s">
        <v>62</v>
      </c>
      <c r="I8" s="73"/>
      <c r="J8" s="73"/>
      <c r="K8" s="73"/>
    </row>
    <row r="9" spans="1:11" ht="150" x14ac:dyDescent="0.25">
      <c r="A9" s="75" t="s">
        <v>47</v>
      </c>
      <c r="B9" s="76">
        <v>0.5</v>
      </c>
      <c r="C9" s="76">
        <v>798.52</v>
      </c>
      <c r="D9" s="69">
        <f>ROUND(C9/21/16,2)</f>
        <v>2.38</v>
      </c>
      <c r="E9" s="70">
        <f t="shared" si="0"/>
        <v>0.14081299040688611</v>
      </c>
      <c r="F9" s="71" t="s">
        <v>119</v>
      </c>
      <c r="G9" s="77" t="s">
        <v>138</v>
      </c>
      <c r="H9" s="77" t="s">
        <v>110</v>
      </c>
      <c r="I9" s="73"/>
      <c r="J9" s="73"/>
      <c r="K9" s="73"/>
    </row>
    <row r="10" spans="1:11" ht="165" x14ac:dyDescent="0.25">
      <c r="A10" s="75" t="s">
        <v>22</v>
      </c>
      <c r="B10" s="76">
        <v>0.2</v>
      </c>
      <c r="C10" s="76">
        <v>295.33</v>
      </c>
      <c r="D10" s="69">
        <f>ROUND(C10/21/16,2)</f>
        <v>0.88</v>
      </c>
      <c r="E10" s="70">
        <f t="shared" si="0"/>
        <v>5.2065307377336036E-2</v>
      </c>
      <c r="F10" s="71" t="s">
        <v>121</v>
      </c>
      <c r="G10" s="78" t="s">
        <v>120</v>
      </c>
      <c r="H10" s="78" t="s">
        <v>69</v>
      </c>
      <c r="I10" s="73"/>
      <c r="J10" s="73"/>
      <c r="K10" s="73"/>
    </row>
    <row r="11" spans="1:11" ht="71.25" x14ac:dyDescent="0.25">
      <c r="A11" s="62" t="s">
        <v>24</v>
      </c>
      <c r="B11" s="79"/>
      <c r="C11" s="63">
        <f>SUM(C12:C24)</f>
        <v>2413.1015000000007</v>
      </c>
      <c r="D11" s="63">
        <f>SUM(D12:D24)</f>
        <v>7.1818497023809531</v>
      </c>
      <c r="E11" s="80">
        <f t="shared" si="0"/>
        <v>0.42491501396851555</v>
      </c>
      <c r="F11" s="81"/>
      <c r="G11" s="82"/>
      <c r="H11" s="82"/>
    </row>
    <row r="12" spans="1:11" ht="60" x14ac:dyDescent="0.25">
      <c r="A12" s="78" t="str">
        <f>'4.4. pielikums'!B7</f>
        <v>Ēdināšanas izdevumi</v>
      </c>
      <c r="B12" s="83"/>
      <c r="C12" s="84">
        <f>21*16*D12</f>
        <v>567.84</v>
      </c>
      <c r="D12" s="84">
        <f>'4.4. pielikums'!W7</f>
        <v>1.69</v>
      </c>
      <c r="E12" s="70">
        <f t="shared" si="0"/>
        <v>9.998905621329307E-2</v>
      </c>
      <c r="F12" s="85" t="s">
        <v>123</v>
      </c>
      <c r="G12" s="123" t="s">
        <v>146</v>
      </c>
      <c r="H12" s="86" t="s">
        <v>109</v>
      </c>
    </row>
    <row r="13" spans="1:11" ht="30" customHeight="1" x14ac:dyDescent="0.25">
      <c r="A13" s="78" t="str">
        <f>'4.4. pielikums'!B9</f>
        <v>Mācību materiāli un līdzekļi</v>
      </c>
      <c r="B13" s="83"/>
      <c r="C13" s="69">
        <f t="shared" ref="C13:C24" si="1">21*16*D13</f>
        <v>84</v>
      </c>
      <c r="D13" s="69">
        <f>'4.4. pielikums'!W9</f>
        <v>0.25</v>
      </c>
      <c r="E13" s="70">
        <f t="shared" si="0"/>
        <v>1.479128050492501E-2</v>
      </c>
      <c r="F13" s="87" t="s">
        <v>124</v>
      </c>
      <c r="G13" s="124"/>
      <c r="H13" s="88" t="s">
        <v>51</v>
      </c>
    </row>
    <row r="14" spans="1:11" ht="30" x14ac:dyDescent="0.25">
      <c r="A14" s="78" t="str">
        <f>'4.4. pielikums'!B10</f>
        <v>Kancelejas un biroja preces</v>
      </c>
      <c r="B14" s="83"/>
      <c r="C14" s="69">
        <f t="shared" si="1"/>
        <v>23.520000000000003</v>
      </c>
      <c r="D14" s="69">
        <f>'4.4. pielikums'!W10</f>
        <v>7.0000000000000007E-2</v>
      </c>
      <c r="E14" s="70">
        <f t="shared" si="0"/>
        <v>4.1415585413790033E-3</v>
      </c>
      <c r="F14" s="87" t="s">
        <v>125</v>
      </c>
      <c r="G14" s="124"/>
      <c r="H14" s="88"/>
    </row>
    <row r="15" spans="1:11" ht="30" x14ac:dyDescent="0.25">
      <c r="A15" s="78" t="str">
        <f>'4.4. pielikums'!B8</f>
        <v>Saimniecības un higiēnas preces</v>
      </c>
      <c r="B15" s="83"/>
      <c r="C15" s="84">
        <f t="shared" si="1"/>
        <v>30.24</v>
      </c>
      <c r="D15" s="84">
        <f>'4.4. pielikums'!W8</f>
        <v>0.09</v>
      </c>
      <c r="E15" s="70">
        <f t="shared" si="0"/>
        <v>5.3248609817730039E-3</v>
      </c>
      <c r="F15" s="85" t="s">
        <v>126</v>
      </c>
      <c r="G15" s="124"/>
      <c r="H15" s="88"/>
    </row>
    <row r="16" spans="1:11" ht="30" x14ac:dyDescent="0.25">
      <c r="A16" s="78" t="s">
        <v>8</v>
      </c>
      <c r="B16" s="83"/>
      <c r="C16" s="84">
        <f t="shared" si="1"/>
        <v>84</v>
      </c>
      <c r="D16" s="84">
        <f>'4.4. pielikums'!W11</f>
        <v>0.25</v>
      </c>
      <c r="E16" s="70">
        <f t="shared" si="0"/>
        <v>1.479128050492501E-2</v>
      </c>
      <c r="F16" s="85" t="s">
        <v>127</v>
      </c>
      <c r="G16" s="124"/>
      <c r="H16" s="88"/>
    </row>
    <row r="17" spans="1:8" ht="60" x14ac:dyDescent="0.25">
      <c r="A17" s="78" t="str">
        <f>'4.4. pielikums'!B12</f>
        <v>Telpas (īre, komunālie maksājumi, uzturēšanas pasākumi)</v>
      </c>
      <c r="B17" s="83"/>
      <c r="C17" s="84">
        <f t="shared" si="1"/>
        <v>782.88</v>
      </c>
      <c r="D17" s="84">
        <f>'4.4. pielikums'!W12</f>
        <v>2.33</v>
      </c>
      <c r="E17" s="70">
        <f t="shared" si="0"/>
        <v>0.13785473430590112</v>
      </c>
      <c r="F17" s="85" t="s">
        <v>128</v>
      </c>
      <c r="G17" s="124"/>
      <c r="H17" s="89" t="s">
        <v>49</v>
      </c>
    </row>
    <row r="18" spans="1:8" ht="30" x14ac:dyDescent="0.25">
      <c r="A18" s="78" t="str">
        <f>'4.4. pielikums'!B6</f>
        <v>Sakaru pakalpojumi (telefons, internets, pasts)</v>
      </c>
      <c r="B18" s="83"/>
      <c r="C18" s="69">
        <f t="shared" si="1"/>
        <v>60.48</v>
      </c>
      <c r="D18" s="69">
        <f>'4.4. pielikums'!W6</f>
        <v>0.18</v>
      </c>
      <c r="E18" s="70">
        <f t="shared" si="0"/>
        <v>1.0649721963546008E-2</v>
      </c>
      <c r="F18" s="87" t="s">
        <v>129</v>
      </c>
      <c r="G18" s="124"/>
      <c r="H18" s="88"/>
    </row>
    <row r="19" spans="1:8" ht="45" x14ac:dyDescent="0.25">
      <c r="A19" s="78" t="str">
        <f>'4.4. pielikums'!B15</f>
        <v>Ar admin.darbību saistītie izdevumi (darba aizsardz.sist.uzturēš.pak., bankas konta apkalp. u.c.)</v>
      </c>
      <c r="B19" s="83"/>
      <c r="C19" s="69">
        <f t="shared" si="1"/>
        <v>36.96</v>
      </c>
      <c r="D19" s="69">
        <f>'4.4. pielikums'!W15</f>
        <v>0.11</v>
      </c>
      <c r="E19" s="70">
        <f t="shared" si="0"/>
        <v>6.5081634221670044E-3</v>
      </c>
      <c r="F19" s="87" t="s">
        <v>130</v>
      </c>
      <c r="G19" s="124"/>
      <c r="H19" s="88"/>
    </row>
    <row r="20" spans="1:8" ht="30" x14ac:dyDescent="0.25">
      <c r="A20" s="78" t="str">
        <f>'4.4. pielikums'!B14</f>
        <v>Darbinieku izglītības izdevumi</v>
      </c>
      <c r="B20" s="83"/>
      <c r="C20" s="69">
        <f t="shared" si="1"/>
        <v>67.2</v>
      </c>
      <c r="D20" s="69">
        <f>'4.4. pielikums'!W14</f>
        <v>0.2</v>
      </c>
      <c r="E20" s="70">
        <f t="shared" si="0"/>
        <v>1.1833024403940009E-2</v>
      </c>
      <c r="F20" s="87" t="s">
        <v>131</v>
      </c>
      <c r="G20" s="124"/>
      <c r="H20" s="88"/>
    </row>
    <row r="21" spans="1:8" ht="30" x14ac:dyDescent="0.25">
      <c r="A21" s="78" t="str">
        <f>'4.4. pielikums'!B17</f>
        <v>Inventārs, iekārtu remonts (materiāli un pakalpojums)</v>
      </c>
      <c r="B21" s="83"/>
      <c r="C21" s="69">
        <f t="shared" si="1"/>
        <v>53.76</v>
      </c>
      <c r="D21" s="69">
        <f>'4.4. pielikums'!W17</f>
        <v>0.16</v>
      </c>
      <c r="E21" s="70">
        <f t="shared" si="0"/>
        <v>9.466419523152008E-3</v>
      </c>
      <c r="F21" s="87" t="s">
        <v>132</v>
      </c>
      <c r="G21" s="125"/>
      <c r="H21" s="88"/>
    </row>
    <row r="22" spans="1:8" ht="30" x14ac:dyDescent="0.25">
      <c r="A22" s="78" t="s">
        <v>79</v>
      </c>
      <c r="B22" s="83"/>
      <c r="C22" s="69">
        <f>21*16*D22</f>
        <v>457.58150000000001</v>
      </c>
      <c r="D22" s="69">
        <f>'4.5. pielikums'!C12</f>
        <v>1.3618497023809524</v>
      </c>
      <c r="E22" s="70">
        <f t="shared" si="0"/>
        <v>8.0574003813861234E-2</v>
      </c>
      <c r="F22" s="87" t="s">
        <v>133</v>
      </c>
      <c r="G22" s="87" t="s">
        <v>147</v>
      </c>
      <c r="H22" s="88"/>
    </row>
    <row r="23" spans="1:8" ht="30" x14ac:dyDescent="0.25">
      <c r="A23" s="87" t="s">
        <v>58</v>
      </c>
      <c r="B23" s="90"/>
      <c r="C23" s="69">
        <f t="shared" si="1"/>
        <v>50.4</v>
      </c>
      <c r="D23" s="91">
        <f>'4.3. pielikums'!F10</f>
        <v>0.15</v>
      </c>
      <c r="E23" s="70">
        <f t="shared" si="0"/>
        <v>8.8747683029550065E-3</v>
      </c>
      <c r="F23" s="87" t="s">
        <v>134</v>
      </c>
      <c r="G23" s="87" t="s">
        <v>148</v>
      </c>
      <c r="H23" s="88"/>
    </row>
    <row r="24" spans="1:8" ht="75" x14ac:dyDescent="0.25">
      <c r="A24" s="87" t="s">
        <v>75</v>
      </c>
      <c r="B24" s="90"/>
      <c r="C24" s="69">
        <f t="shared" si="1"/>
        <v>114.24000000000001</v>
      </c>
      <c r="D24" s="84">
        <f>'4.6. pielikums'!G6</f>
        <v>0.34</v>
      </c>
      <c r="E24" s="70">
        <f t="shared" si="0"/>
        <v>2.0116141486698016E-2</v>
      </c>
      <c r="F24" s="87" t="s">
        <v>136</v>
      </c>
      <c r="G24" s="87" t="s">
        <v>149</v>
      </c>
      <c r="H24" s="88"/>
    </row>
    <row r="25" spans="1:8" x14ac:dyDescent="0.25">
      <c r="A25" s="92" t="s">
        <v>106</v>
      </c>
      <c r="B25" s="93"/>
      <c r="C25" s="94">
        <f>C11+C5</f>
        <v>5677.9015000000009</v>
      </c>
      <c r="D25" s="94">
        <f>D11+D5</f>
        <v>16.901849702380954</v>
      </c>
      <c r="E25" s="80">
        <f t="shared" si="0"/>
        <v>1</v>
      </c>
      <c r="F25" s="95"/>
      <c r="G25" s="96"/>
      <c r="H25" s="96"/>
    </row>
    <row r="26" spans="1:8" x14ac:dyDescent="0.25">
      <c r="D26" s="73"/>
    </row>
    <row r="27" spans="1:8" x14ac:dyDescent="0.25">
      <c r="D27" s="73"/>
    </row>
  </sheetData>
  <mergeCells count="9">
    <mergeCell ref="G12:G21"/>
    <mergeCell ref="A1:H1"/>
    <mergeCell ref="H3:H4"/>
    <mergeCell ref="G3:G4"/>
    <mergeCell ref="B3:B4"/>
    <mergeCell ref="D3:E3"/>
    <mergeCell ref="F3:F4"/>
    <mergeCell ref="A3:A4"/>
    <mergeCell ref="A2:H2"/>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zoomScaleNormal="100" workbookViewId="0">
      <selection sqref="A1:F1"/>
    </sheetView>
  </sheetViews>
  <sheetFormatPr defaultRowHeight="15" x14ac:dyDescent="0.25"/>
  <cols>
    <col min="1" max="1" width="33.85546875" style="5" customWidth="1"/>
    <col min="2" max="2" width="14.42578125" style="5" customWidth="1"/>
    <col min="3" max="3" width="12.28515625" style="5" customWidth="1"/>
    <col min="4" max="4" width="14.7109375" style="5" customWidth="1"/>
    <col min="5" max="5" width="14.42578125" style="5" customWidth="1"/>
    <col min="6" max="6" width="19.28515625" style="5" customWidth="1"/>
    <col min="7" max="16384" width="9.140625" style="5"/>
  </cols>
  <sheetData>
    <row r="1" spans="1:12" x14ac:dyDescent="0.25">
      <c r="A1" s="132" t="s">
        <v>144</v>
      </c>
      <c r="B1" s="132"/>
      <c r="C1" s="132"/>
      <c r="D1" s="132"/>
      <c r="E1" s="132"/>
      <c r="F1" s="132"/>
    </row>
    <row r="2" spans="1:12" x14ac:dyDescent="0.25">
      <c r="A2" s="131" t="s">
        <v>54</v>
      </c>
      <c r="B2" s="131"/>
      <c r="C2" s="131"/>
      <c r="D2" s="131"/>
      <c r="E2" s="131"/>
      <c r="F2" s="131"/>
    </row>
    <row r="3" spans="1:12" ht="75" x14ac:dyDescent="0.25">
      <c r="A3" s="103" t="s">
        <v>4</v>
      </c>
      <c r="B3" s="101" t="s">
        <v>92</v>
      </c>
      <c r="C3" s="101" t="s">
        <v>10</v>
      </c>
      <c r="D3" s="101" t="s">
        <v>55</v>
      </c>
      <c r="E3" s="101" t="s">
        <v>91</v>
      </c>
      <c r="F3" s="101" t="s">
        <v>90</v>
      </c>
    </row>
    <row r="4" spans="1:12" ht="15" customHeight="1" x14ac:dyDescent="0.25">
      <c r="A4" s="6">
        <v>1</v>
      </c>
      <c r="B4" s="6">
        <v>2</v>
      </c>
      <c r="C4" s="6">
        <v>3</v>
      </c>
      <c r="D4" s="7" t="s">
        <v>56</v>
      </c>
      <c r="E4" s="6" t="s">
        <v>57</v>
      </c>
      <c r="F4" s="7" t="s">
        <v>89</v>
      </c>
    </row>
    <row r="5" spans="1:12" x14ac:dyDescent="0.25">
      <c r="A5" s="133" t="s">
        <v>13</v>
      </c>
      <c r="B5" s="134"/>
      <c r="C5" s="134"/>
      <c r="D5" s="134"/>
      <c r="E5" s="134"/>
      <c r="F5" s="135"/>
    </row>
    <row r="6" spans="1:12" ht="14.25" customHeight="1" x14ac:dyDescent="0.25">
      <c r="A6" s="53" t="s">
        <v>59</v>
      </c>
      <c r="B6" s="57">
        <v>16</v>
      </c>
      <c r="C6" s="51">
        <f>'4.2. pielikums'!B6+'4.2. pielikums'!B7</f>
        <v>1.5</v>
      </c>
      <c r="D6" s="49">
        <f>ROUND(C6*213.43,2)</f>
        <v>320.14999999999998</v>
      </c>
      <c r="E6" s="52">
        <f>ROUND(D6/B6,2)</f>
        <v>20.010000000000002</v>
      </c>
      <c r="F6" s="52">
        <f>ROUND(E6/252,2)</f>
        <v>0.08</v>
      </c>
    </row>
    <row r="7" spans="1:12" x14ac:dyDescent="0.25">
      <c r="A7" s="53" t="s">
        <v>5</v>
      </c>
      <c r="B7" s="57">
        <v>16</v>
      </c>
      <c r="C7" s="51">
        <f>'4.2. pielikums'!B8</f>
        <v>0.5</v>
      </c>
      <c r="D7" s="49">
        <f>ROUND(C7*213.43,2)</f>
        <v>106.72</v>
      </c>
      <c r="E7" s="52">
        <f>ROUND(D7/B7,2)</f>
        <v>6.67</v>
      </c>
      <c r="F7" s="52">
        <f>ROUND(E7/252,2)</f>
        <v>0.03</v>
      </c>
    </row>
    <row r="8" spans="1:12" x14ac:dyDescent="0.25">
      <c r="A8" s="54" t="s">
        <v>60</v>
      </c>
      <c r="B8" s="57">
        <v>16</v>
      </c>
      <c r="C8" s="51">
        <f>'4.2. pielikums'!B9</f>
        <v>0.5</v>
      </c>
      <c r="D8" s="49">
        <f>ROUND(C8*213.43,2)</f>
        <v>106.72</v>
      </c>
      <c r="E8" s="52">
        <f>ROUND(D8/B8,2)</f>
        <v>6.67</v>
      </c>
      <c r="F8" s="52">
        <f>ROUND(E8/252,2)</f>
        <v>0.03</v>
      </c>
    </row>
    <row r="9" spans="1:12" x14ac:dyDescent="0.25">
      <c r="A9" s="54" t="s">
        <v>12</v>
      </c>
      <c r="B9" s="57">
        <v>16</v>
      </c>
      <c r="C9" s="51">
        <f>'4.2. pielikums'!B10</f>
        <v>0.2</v>
      </c>
      <c r="D9" s="49">
        <f>ROUND(C9*213.43,2)</f>
        <v>42.69</v>
      </c>
      <c r="E9" s="52">
        <f>ROUND(D9/B9,2)</f>
        <v>2.67</v>
      </c>
      <c r="F9" s="52">
        <f>ROUND(E9/252,2)</f>
        <v>0.01</v>
      </c>
      <c r="L9" s="10"/>
    </row>
    <row r="10" spans="1:12" x14ac:dyDescent="0.25">
      <c r="A10" s="56" t="s">
        <v>106</v>
      </c>
      <c r="B10" s="58">
        <f>AVERAGE(B6:B9)</f>
        <v>16</v>
      </c>
      <c r="C10" s="104">
        <f>SUM(C6:C9)</f>
        <v>2.7</v>
      </c>
      <c r="D10" s="59">
        <f>ROUND(SUM(D6:D9),2)</f>
        <v>576.28</v>
      </c>
      <c r="E10" s="59">
        <f>ROUND(SUM(E6:E9),2)</f>
        <v>36.020000000000003</v>
      </c>
      <c r="F10" s="59">
        <f>ROUND(SUM(F6:F9),2)</f>
        <v>0.15</v>
      </c>
      <c r="L10" s="10"/>
    </row>
    <row r="11" spans="1:12" x14ac:dyDescent="0.25">
      <c r="A11" s="97"/>
      <c r="B11" s="97"/>
      <c r="C11" s="97"/>
      <c r="D11" s="97"/>
      <c r="E11" s="97"/>
      <c r="F11" s="97"/>
      <c r="L11" s="10"/>
    </row>
    <row r="12" spans="1:12" ht="120" customHeight="1" x14ac:dyDescent="0.25">
      <c r="A12" s="130" t="s">
        <v>111</v>
      </c>
      <c r="B12" s="130"/>
      <c r="C12" s="130"/>
      <c r="D12" s="130"/>
      <c r="E12" s="130"/>
      <c r="F12" s="130"/>
      <c r="L12" s="10"/>
    </row>
    <row r="13" spans="1:12" x14ac:dyDescent="0.25">
      <c r="A13" s="98"/>
      <c r="B13" s="98"/>
      <c r="C13" s="98"/>
      <c r="D13" s="98"/>
      <c r="E13" s="98"/>
      <c r="F13" s="98"/>
      <c r="L13" s="10"/>
    </row>
    <row r="14" spans="1:12" x14ac:dyDescent="0.25">
      <c r="A14" s="98"/>
      <c r="B14" s="98"/>
      <c r="C14" s="98"/>
      <c r="D14" s="98"/>
      <c r="E14" s="98"/>
      <c r="F14" s="98"/>
      <c r="L14" s="10"/>
    </row>
    <row r="15" spans="1:12" x14ac:dyDescent="0.25">
      <c r="L15" s="10"/>
    </row>
  </sheetData>
  <mergeCells count="4">
    <mergeCell ref="A12:F12"/>
    <mergeCell ref="A2:F2"/>
    <mergeCell ref="A1:F1"/>
    <mergeCell ref="A5:F5"/>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0"/>
  <sheetViews>
    <sheetView topLeftCell="A4" zoomScaleNormal="100" workbookViewId="0">
      <selection sqref="A1:W1"/>
    </sheetView>
  </sheetViews>
  <sheetFormatPr defaultRowHeight="15" x14ac:dyDescent="0.25"/>
  <cols>
    <col min="1" max="1" width="4.140625" style="2" customWidth="1"/>
    <col min="2" max="2" width="21.140625" style="2" customWidth="1"/>
    <col min="3" max="3" width="7.140625" style="2" customWidth="1"/>
    <col min="4" max="4" width="7.28515625" style="2" customWidth="1"/>
    <col min="5" max="5" width="6.5703125" style="2" customWidth="1"/>
    <col min="6" max="6" width="6.42578125" style="2" customWidth="1"/>
    <col min="7" max="7" width="7.140625" style="2" customWidth="1"/>
    <col min="8" max="8" width="13.42578125" style="2" customWidth="1"/>
    <col min="9" max="9" width="6.42578125" style="2" customWidth="1"/>
    <col min="10" max="11" width="6.5703125" style="2" customWidth="1"/>
    <col min="12" max="13" width="6" style="2" customWidth="1"/>
    <col min="14" max="14" width="6.140625" style="2" customWidth="1"/>
    <col min="15" max="15" width="13.42578125" style="2" customWidth="1"/>
    <col min="16" max="21" width="6.140625" style="2" customWidth="1"/>
    <col min="22" max="22" width="13.42578125" style="2" customWidth="1"/>
    <col min="23" max="23" width="16.42578125" style="2" customWidth="1"/>
    <col min="24" max="16384" width="9.140625" style="2"/>
  </cols>
  <sheetData>
    <row r="1" spans="1:23" x14ac:dyDescent="0.25">
      <c r="A1" s="121" t="s">
        <v>142</v>
      </c>
      <c r="B1" s="121"/>
      <c r="C1" s="121"/>
      <c r="D1" s="121"/>
      <c r="E1" s="121"/>
      <c r="F1" s="121"/>
      <c r="G1" s="121"/>
      <c r="H1" s="121"/>
      <c r="I1" s="121"/>
      <c r="J1" s="121"/>
      <c r="K1" s="121"/>
      <c r="L1" s="121"/>
      <c r="M1" s="121"/>
      <c r="N1" s="121"/>
      <c r="O1" s="121"/>
      <c r="P1" s="121"/>
      <c r="Q1" s="121"/>
      <c r="R1" s="121"/>
      <c r="S1" s="121"/>
      <c r="T1" s="121"/>
      <c r="U1" s="121"/>
      <c r="V1" s="121"/>
      <c r="W1" s="121"/>
    </row>
    <row r="2" spans="1:23" ht="15.75" thickBot="1" x14ac:dyDescent="0.3">
      <c r="A2" s="136" t="s">
        <v>31</v>
      </c>
      <c r="B2" s="136"/>
      <c r="C2" s="136"/>
      <c r="D2" s="136"/>
      <c r="E2" s="136"/>
      <c r="F2" s="136"/>
      <c r="G2" s="136"/>
      <c r="H2" s="136"/>
      <c r="I2" s="136"/>
      <c r="J2" s="136"/>
      <c r="K2" s="136"/>
      <c r="L2" s="136"/>
      <c r="M2" s="136"/>
      <c r="N2" s="136"/>
      <c r="O2" s="136"/>
      <c r="P2" s="136"/>
      <c r="Q2" s="136"/>
      <c r="R2" s="136"/>
      <c r="S2" s="136"/>
      <c r="T2" s="136"/>
      <c r="U2" s="136"/>
      <c r="V2" s="136"/>
      <c r="W2" s="136"/>
    </row>
    <row r="3" spans="1:23" ht="15.75" thickBot="1" x14ac:dyDescent="0.3">
      <c r="A3" s="139" t="s">
        <v>67</v>
      </c>
      <c r="B3" s="140" t="s">
        <v>25</v>
      </c>
      <c r="C3" s="141" t="s">
        <v>94</v>
      </c>
      <c r="D3" s="142"/>
      <c r="E3" s="142"/>
      <c r="F3" s="142"/>
      <c r="G3" s="142"/>
      <c r="H3" s="143"/>
      <c r="I3" s="141" t="s">
        <v>93</v>
      </c>
      <c r="J3" s="142"/>
      <c r="K3" s="142"/>
      <c r="L3" s="142"/>
      <c r="M3" s="142"/>
      <c r="N3" s="142"/>
      <c r="O3" s="143"/>
      <c r="P3" s="146" t="s">
        <v>95</v>
      </c>
      <c r="Q3" s="147"/>
      <c r="R3" s="147"/>
      <c r="S3" s="147"/>
      <c r="T3" s="147"/>
      <c r="U3" s="147"/>
      <c r="V3" s="148"/>
      <c r="W3" s="144" t="s">
        <v>65</v>
      </c>
    </row>
    <row r="4" spans="1:23" ht="45" x14ac:dyDescent="0.25">
      <c r="A4" s="139"/>
      <c r="B4" s="140"/>
      <c r="C4" s="15" t="s">
        <v>14</v>
      </c>
      <c r="D4" s="15" t="s">
        <v>15</v>
      </c>
      <c r="E4" s="15" t="s">
        <v>16</v>
      </c>
      <c r="F4" s="15" t="s">
        <v>17</v>
      </c>
      <c r="G4" s="16" t="s">
        <v>18</v>
      </c>
      <c r="H4" s="99" t="s">
        <v>19</v>
      </c>
      <c r="I4" s="17" t="s">
        <v>14</v>
      </c>
      <c r="J4" s="15" t="s">
        <v>15</v>
      </c>
      <c r="K4" s="15" t="s">
        <v>16</v>
      </c>
      <c r="L4" s="15" t="s">
        <v>17</v>
      </c>
      <c r="M4" s="15" t="s">
        <v>18</v>
      </c>
      <c r="N4" s="15" t="s">
        <v>20</v>
      </c>
      <c r="O4" s="99" t="s">
        <v>21</v>
      </c>
      <c r="P4" s="18" t="s">
        <v>14</v>
      </c>
      <c r="Q4" s="14" t="s">
        <v>15</v>
      </c>
      <c r="R4" s="14" t="s">
        <v>16</v>
      </c>
      <c r="S4" s="14" t="s">
        <v>17</v>
      </c>
      <c r="T4" s="14" t="s">
        <v>18</v>
      </c>
      <c r="U4" s="19" t="s">
        <v>20</v>
      </c>
      <c r="V4" s="99" t="s">
        <v>85</v>
      </c>
      <c r="W4" s="145"/>
    </row>
    <row r="5" spans="1:23" x14ac:dyDescent="0.25">
      <c r="A5" s="13">
        <v>1</v>
      </c>
      <c r="B5" s="20" t="s">
        <v>107</v>
      </c>
      <c r="C5" s="112">
        <v>9.56</v>
      </c>
      <c r="D5" s="112">
        <v>6.12</v>
      </c>
      <c r="E5" s="112">
        <v>8.7899999999999991</v>
      </c>
      <c r="F5" s="112">
        <v>7.806</v>
      </c>
      <c r="G5" s="113">
        <v>5.67</v>
      </c>
      <c r="H5" s="114">
        <f>ROUND(AVERAGE(C5:G5),2)</f>
        <v>7.59</v>
      </c>
      <c r="I5" s="115">
        <v>9.56</v>
      </c>
      <c r="J5" s="112">
        <v>6.12</v>
      </c>
      <c r="K5" s="112">
        <v>8.7899999999999991</v>
      </c>
      <c r="L5" s="112">
        <v>8.3800000000000008</v>
      </c>
      <c r="M5" s="112">
        <v>5.59</v>
      </c>
      <c r="N5" s="112">
        <v>9</v>
      </c>
      <c r="O5" s="114">
        <f t="shared" ref="O5:O17" si="0">ROUND(AVERAGE(I5:N5),2)</f>
        <v>7.91</v>
      </c>
      <c r="P5" s="116">
        <v>9.56</v>
      </c>
      <c r="Q5" s="112">
        <v>6.12</v>
      </c>
      <c r="R5" s="112">
        <v>8.7899999999999991</v>
      </c>
      <c r="S5" s="112">
        <v>16.25</v>
      </c>
      <c r="T5" s="112">
        <v>5.59</v>
      </c>
      <c r="U5" s="113">
        <v>9.86</v>
      </c>
      <c r="V5" s="114">
        <f>ROUND(AVERAGE(P5:U5),2)</f>
        <v>9.36</v>
      </c>
      <c r="W5" s="117">
        <f t="shared" ref="W5:W17" si="1">ROUND((H5+O5+V5)/3,2)</f>
        <v>8.2899999999999991</v>
      </c>
    </row>
    <row r="6" spans="1:23" ht="45" x14ac:dyDescent="0.25">
      <c r="A6" s="13">
        <v>2</v>
      </c>
      <c r="B6" s="20" t="s">
        <v>11</v>
      </c>
      <c r="C6" s="21">
        <v>7.0000000000000007E-2</v>
      </c>
      <c r="D6" s="21">
        <v>0.14000000000000001</v>
      </c>
      <c r="E6" s="21">
        <v>0.05</v>
      </c>
      <c r="F6" s="21">
        <v>6.3E-2</v>
      </c>
      <c r="G6" s="22">
        <v>0.52</v>
      </c>
      <c r="H6" s="23">
        <f t="shared" ref="H6:H17" si="2">ROUND(AVERAGE(C6:G6),2)</f>
        <v>0.17</v>
      </c>
      <c r="I6" s="24">
        <v>7.0000000000000007E-2</v>
      </c>
      <c r="J6" s="21">
        <v>0.14000000000000001</v>
      </c>
      <c r="K6" s="21">
        <v>0.05</v>
      </c>
      <c r="L6" s="21">
        <v>3.5000000000000003E-2</v>
      </c>
      <c r="M6" s="21">
        <v>0.52</v>
      </c>
      <c r="N6" s="21">
        <v>0.3</v>
      </c>
      <c r="O6" s="23">
        <f t="shared" si="0"/>
        <v>0.19</v>
      </c>
      <c r="P6" s="25">
        <v>7.0000000000000007E-2</v>
      </c>
      <c r="Q6" s="21">
        <v>0.14000000000000001</v>
      </c>
      <c r="R6" s="21">
        <v>0.05</v>
      </c>
      <c r="S6" s="21">
        <v>0.05</v>
      </c>
      <c r="T6" s="21">
        <v>0.52</v>
      </c>
      <c r="U6" s="27"/>
      <c r="V6" s="23">
        <f t="shared" ref="V6:V17" si="3">ROUND(AVERAGE(P6:U6),2)</f>
        <v>0.17</v>
      </c>
      <c r="W6" s="26">
        <f t="shared" si="1"/>
        <v>0.18</v>
      </c>
    </row>
    <row r="7" spans="1:23" x14ac:dyDescent="0.25">
      <c r="A7" s="13">
        <v>3</v>
      </c>
      <c r="B7" s="28" t="s">
        <v>108</v>
      </c>
      <c r="C7" s="21">
        <v>2.13</v>
      </c>
      <c r="D7" s="21">
        <v>1.84</v>
      </c>
      <c r="E7" s="21">
        <v>1.88</v>
      </c>
      <c r="F7" s="21">
        <v>1.708</v>
      </c>
      <c r="G7" s="22">
        <v>1.3</v>
      </c>
      <c r="H7" s="23">
        <f t="shared" si="2"/>
        <v>1.77</v>
      </c>
      <c r="I7" s="24">
        <v>2.13</v>
      </c>
      <c r="J7" s="21">
        <v>1.84</v>
      </c>
      <c r="K7" s="21">
        <v>1.88</v>
      </c>
      <c r="L7" s="21">
        <v>1.7070000000000001</v>
      </c>
      <c r="M7" s="21">
        <v>1.2</v>
      </c>
      <c r="N7" s="21">
        <v>1.6</v>
      </c>
      <c r="O7" s="23">
        <f t="shared" si="0"/>
        <v>1.73</v>
      </c>
      <c r="P7" s="25">
        <v>2.13</v>
      </c>
      <c r="Q7" s="21">
        <v>1.84</v>
      </c>
      <c r="R7" s="21">
        <v>1.88</v>
      </c>
      <c r="S7" s="21">
        <v>1.48</v>
      </c>
      <c r="T7" s="21">
        <v>1.2</v>
      </c>
      <c r="U7" s="22">
        <v>0.94</v>
      </c>
      <c r="V7" s="23">
        <f t="shared" si="3"/>
        <v>1.58</v>
      </c>
      <c r="W7" s="26">
        <f t="shared" si="1"/>
        <v>1.69</v>
      </c>
    </row>
    <row r="8" spans="1:23" ht="30" x14ac:dyDescent="0.25">
      <c r="A8" s="13">
        <v>4</v>
      </c>
      <c r="B8" s="20" t="s">
        <v>7</v>
      </c>
      <c r="C8" s="21">
        <v>0.04</v>
      </c>
      <c r="D8" s="21">
        <v>0.04</v>
      </c>
      <c r="E8" s="21">
        <v>7.0000000000000007E-2</v>
      </c>
      <c r="F8" s="21">
        <v>5.5E-2</v>
      </c>
      <c r="G8" s="22">
        <v>0.24</v>
      </c>
      <c r="H8" s="23">
        <f t="shared" si="2"/>
        <v>0.09</v>
      </c>
      <c r="I8" s="24">
        <v>0.04</v>
      </c>
      <c r="J8" s="21">
        <v>0.04</v>
      </c>
      <c r="K8" s="21">
        <v>7.0000000000000007E-2</v>
      </c>
      <c r="L8" s="21">
        <v>5.5E-2</v>
      </c>
      <c r="M8" s="21">
        <v>0.24</v>
      </c>
      <c r="N8" s="21">
        <v>0.18</v>
      </c>
      <c r="O8" s="23">
        <f t="shared" si="0"/>
        <v>0.1</v>
      </c>
      <c r="P8" s="25">
        <v>0.04</v>
      </c>
      <c r="Q8" s="21">
        <v>0.04</v>
      </c>
      <c r="R8" s="21">
        <v>7.0000000000000007E-2</v>
      </c>
      <c r="S8" s="21">
        <v>0.06</v>
      </c>
      <c r="T8" s="21">
        <v>0.24</v>
      </c>
      <c r="U8" s="27"/>
      <c r="V8" s="23">
        <f t="shared" si="3"/>
        <v>0.09</v>
      </c>
      <c r="W8" s="26">
        <f t="shared" si="1"/>
        <v>0.09</v>
      </c>
    </row>
    <row r="9" spans="1:23" ht="30" x14ac:dyDescent="0.25">
      <c r="A9" s="13">
        <v>5</v>
      </c>
      <c r="B9" s="20" t="s">
        <v>6</v>
      </c>
      <c r="C9" s="21">
        <v>0.27</v>
      </c>
      <c r="D9" s="21">
        <v>0.43</v>
      </c>
      <c r="E9" s="21">
        <v>0.15</v>
      </c>
      <c r="F9" s="21">
        <v>0.159</v>
      </c>
      <c r="G9" s="22">
        <v>0.19</v>
      </c>
      <c r="H9" s="23">
        <f t="shared" si="2"/>
        <v>0.24</v>
      </c>
      <c r="I9" s="24">
        <v>0.27</v>
      </c>
      <c r="J9" s="21">
        <v>0.43</v>
      </c>
      <c r="K9" s="21">
        <v>0.15</v>
      </c>
      <c r="L9" s="21">
        <v>0.17699999999999999</v>
      </c>
      <c r="M9" s="21">
        <v>0.19</v>
      </c>
      <c r="N9" s="21">
        <v>0.3</v>
      </c>
      <c r="O9" s="23">
        <f t="shared" si="0"/>
        <v>0.25</v>
      </c>
      <c r="P9" s="25">
        <v>0.27</v>
      </c>
      <c r="Q9" s="21">
        <v>0.43</v>
      </c>
      <c r="R9" s="21">
        <v>0.15</v>
      </c>
      <c r="S9" s="21">
        <v>0.26</v>
      </c>
      <c r="T9" s="21">
        <v>0.19</v>
      </c>
      <c r="U9" s="27"/>
      <c r="V9" s="23">
        <f t="shared" si="3"/>
        <v>0.26</v>
      </c>
      <c r="W9" s="26">
        <f t="shared" si="1"/>
        <v>0.25</v>
      </c>
    </row>
    <row r="10" spans="1:23" ht="30" x14ac:dyDescent="0.25">
      <c r="A10" s="13">
        <v>6</v>
      </c>
      <c r="B10" s="20" t="s">
        <v>50</v>
      </c>
      <c r="C10" s="21">
        <v>0.04</v>
      </c>
      <c r="D10" s="21">
        <v>0.02</v>
      </c>
      <c r="E10" s="21">
        <v>0.1</v>
      </c>
      <c r="F10" s="21">
        <v>2.5999999999999999E-2</v>
      </c>
      <c r="G10" s="22">
        <v>0.11</v>
      </c>
      <c r="H10" s="23">
        <f t="shared" si="2"/>
        <v>0.06</v>
      </c>
      <c r="I10" s="24">
        <v>0.04</v>
      </c>
      <c r="J10" s="21">
        <v>0.02</v>
      </c>
      <c r="K10" s="21">
        <v>0.1</v>
      </c>
      <c r="L10" s="21">
        <v>2.5999999999999999E-2</v>
      </c>
      <c r="M10" s="21">
        <v>0.11</v>
      </c>
      <c r="N10" s="21">
        <v>0.16</v>
      </c>
      <c r="O10" s="23">
        <f t="shared" si="0"/>
        <v>0.08</v>
      </c>
      <c r="P10" s="25">
        <v>0.04</v>
      </c>
      <c r="Q10" s="21">
        <v>0.02</v>
      </c>
      <c r="R10" s="21">
        <v>0.1</v>
      </c>
      <c r="S10" s="21">
        <v>0.04</v>
      </c>
      <c r="T10" s="21">
        <v>0.11</v>
      </c>
      <c r="U10" s="27"/>
      <c r="V10" s="23">
        <f t="shared" si="3"/>
        <v>0.06</v>
      </c>
      <c r="W10" s="26">
        <f t="shared" si="1"/>
        <v>7.0000000000000007E-2</v>
      </c>
    </row>
    <row r="11" spans="1:23" ht="45" x14ac:dyDescent="0.25">
      <c r="A11" s="13">
        <v>7</v>
      </c>
      <c r="B11" s="20" t="s">
        <v>26</v>
      </c>
      <c r="C11" s="21">
        <v>0.18</v>
      </c>
      <c r="D11" s="21">
        <v>0.46</v>
      </c>
      <c r="E11" s="21">
        <v>0.15</v>
      </c>
      <c r="F11" s="29"/>
      <c r="G11" s="22">
        <v>0.11</v>
      </c>
      <c r="H11" s="23">
        <f t="shared" si="2"/>
        <v>0.23</v>
      </c>
      <c r="I11" s="24">
        <v>0.18</v>
      </c>
      <c r="J11" s="21">
        <v>0.46</v>
      </c>
      <c r="K11" s="21">
        <v>0.15</v>
      </c>
      <c r="L11" s="29"/>
      <c r="M11" s="21">
        <v>0.11</v>
      </c>
      <c r="N11" s="21">
        <v>0.62</v>
      </c>
      <c r="O11" s="23">
        <f t="shared" si="0"/>
        <v>0.3</v>
      </c>
      <c r="P11" s="25">
        <v>0.18</v>
      </c>
      <c r="Q11" s="21">
        <v>0.46</v>
      </c>
      <c r="R11" s="21">
        <v>0.15</v>
      </c>
      <c r="S11" s="29"/>
      <c r="T11" s="21">
        <v>0.11</v>
      </c>
      <c r="U11" s="27"/>
      <c r="V11" s="23">
        <f t="shared" si="3"/>
        <v>0.23</v>
      </c>
      <c r="W11" s="26">
        <f t="shared" si="1"/>
        <v>0.25</v>
      </c>
    </row>
    <row r="12" spans="1:23" ht="45" x14ac:dyDescent="0.25">
      <c r="A12" s="13">
        <v>8</v>
      </c>
      <c r="B12" s="20" t="s">
        <v>27</v>
      </c>
      <c r="C12" s="21">
        <v>1.1399999999999999</v>
      </c>
      <c r="D12" s="21">
        <v>4.3600000000000003</v>
      </c>
      <c r="E12" s="21">
        <v>1.97</v>
      </c>
      <c r="F12" s="21">
        <v>1.623</v>
      </c>
      <c r="G12" s="22">
        <v>2.83</v>
      </c>
      <c r="H12" s="23">
        <f t="shared" si="2"/>
        <v>2.38</v>
      </c>
      <c r="I12" s="24">
        <v>1.1399999999999999</v>
      </c>
      <c r="J12" s="21">
        <v>4.3600000000000003</v>
      </c>
      <c r="K12" s="21">
        <v>1.97</v>
      </c>
      <c r="L12" s="21">
        <v>1.425</v>
      </c>
      <c r="M12" s="21">
        <v>2.84</v>
      </c>
      <c r="N12" s="21">
        <v>1.5</v>
      </c>
      <c r="O12" s="23">
        <f t="shared" si="0"/>
        <v>2.21</v>
      </c>
      <c r="P12" s="25">
        <v>1.1399999999999999</v>
      </c>
      <c r="Q12" s="21">
        <v>4.3600000000000003</v>
      </c>
      <c r="R12" s="21">
        <v>1.97</v>
      </c>
      <c r="S12" s="21">
        <v>1.74</v>
      </c>
      <c r="T12" s="21">
        <v>2.84</v>
      </c>
      <c r="U12" s="27"/>
      <c r="V12" s="23">
        <f t="shared" si="3"/>
        <v>2.41</v>
      </c>
      <c r="W12" s="26">
        <f t="shared" si="1"/>
        <v>2.33</v>
      </c>
    </row>
    <row r="13" spans="1:23" ht="45" x14ac:dyDescent="0.25">
      <c r="A13" s="13">
        <v>9</v>
      </c>
      <c r="B13" s="20" t="s">
        <v>28</v>
      </c>
      <c r="C13" s="21">
        <v>0.02</v>
      </c>
      <c r="D13" s="21">
        <v>0.01</v>
      </c>
      <c r="E13" s="21">
        <v>0.1</v>
      </c>
      <c r="F13" s="21">
        <v>2.4769999999999999</v>
      </c>
      <c r="G13" s="27"/>
      <c r="H13" s="23">
        <f t="shared" si="2"/>
        <v>0.65</v>
      </c>
      <c r="I13" s="24">
        <v>0.02</v>
      </c>
      <c r="J13" s="21">
        <v>0.01</v>
      </c>
      <c r="K13" s="21">
        <v>0.1</v>
      </c>
      <c r="L13" s="21">
        <v>2.8050000000000002</v>
      </c>
      <c r="M13" s="29"/>
      <c r="N13" s="29"/>
      <c r="O13" s="23">
        <f t="shared" si="0"/>
        <v>0.73</v>
      </c>
      <c r="P13" s="30">
        <v>0.02</v>
      </c>
      <c r="Q13" s="8">
        <v>0.01</v>
      </c>
      <c r="R13" s="9">
        <v>0.1</v>
      </c>
      <c r="S13" s="8">
        <v>0.45</v>
      </c>
      <c r="T13" s="29"/>
      <c r="U13" s="27"/>
      <c r="V13" s="23">
        <f t="shared" si="3"/>
        <v>0.15</v>
      </c>
      <c r="W13" s="26">
        <f t="shared" si="1"/>
        <v>0.51</v>
      </c>
    </row>
    <row r="14" spans="1:23" ht="30" x14ac:dyDescent="0.25">
      <c r="A14" s="13">
        <v>10</v>
      </c>
      <c r="B14" s="20" t="s">
        <v>29</v>
      </c>
      <c r="C14" s="29"/>
      <c r="D14" s="21">
        <v>0.25</v>
      </c>
      <c r="E14" s="21">
        <v>0.15</v>
      </c>
      <c r="F14" s="29"/>
      <c r="G14" s="27"/>
      <c r="H14" s="23">
        <f t="shared" si="2"/>
        <v>0.2</v>
      </c>
      <c r="I14" s="31"/>
      <c r="J14" s="21">
        <v>0.25</v>
      </c>
      <c r="K14" s="21">
        <v>0.15</v>
      </c>
      <c r="L14" s="29"/>
      <c r="M14" s="29"/>
      <c r="N14" s="21">
        <v>0.2</v>
      </c>
      <c r="O14" s="23">
        <f t="shared" si="0"/>
        <v>0.2</v>
      </c>
      <c r="P14" s="32"/>
      <c r="Q14" s="8">
        <v>0.25</v>
      </c>
      <c r="R14" s="8">
        <v>0.15</v>
      </c>
      <c r="S14" s="33"/>
      <c r="T14" s="29"/>
      <c r="U14" s="27"/>
      <c r="V14" s="23">
        <f t="shared" si="3"/>
        <v>0.2</v>
      </c>
      <c r="W14" s="26">
        <f t="shared" si="1"/>
        <v>0.2</v>
      </c>
    </row>
    <row r="15" spans="1:23" ht="90" x14ac:dyDescent="0.25">
      <c r="A15" s="13">
        <v>11</v>
      </c>
      <c r="B15" s="20" t="s">
        <v>30</v>
      </c>
      <c r="C15" s="21">
        <v>0.22</v>
      </c>
      <c r="D15" s="21">
        <v>0.02</v>
      </c>
      <c r="E15" s="21">
        <v>0.05</v>
      </c>
      <c r="F15" s="29"/>
      <c r="G15" s="27"/>
      <c r="H15" s="23">
        <f t="shared" si="2"/>
        <v>0.1</v>
      </c>
      <c r="I15" s="24">
        <v>0.22</v>
      </c>
      <c r="J15" s="21">
        <v>0.02</v>
      </c>
      <c r="K15" s="21">
        <v>0.05</v>
      </c>
      <c r="L15" s="29"/>
      <c r="M15" s="29"/>
      <c r="N15" s="21">
        <v>0.2</v>
      </c>
      <c r="O15" s="23">
        <f t="shared" si="0"/>
        <v>0.12</v>
      </c>
      <c r="P15" s="30">
        <v>0.22</v>
      </c>
      <c r="Q15" s="8">
        <v>0.02</v>
      </c>
      <c r="R15" s="8">
        <v>0.05</v>
      </c>
      <c r="S15" s="33"/>
      <c r="T15" s="29"/>
      <c r="U15" s="27"/>
      <c r="V15" s="23">
        <f t="shared" si="3"/>
        <v>0.1</v>
      </c>
      <c r="W15" s="26">
        <f t="shared" si="1"/>
        <v>0.11</v>
      </c>
    </row>
    <row r="16" spans="1:23" ht="30" x14ac:dyDescent="0.25">
      <c r="A16" s="13">
        <v>12</v>
      </c>
      <c r="B16" s="20" t="s">
        <v>35</v>
      </c>
      <c r="C16" s="29"/>
      <c r="D16" s="29"/>
      <c r="E16" s="29"/>
      <c r="F16" s="29"/>
      <c r="G16" s="27"/>
      <c r="H16" s="23">
        <v>0</v>
      </c>
      <c r="I16" s="31"/>
      <c r="J16" s="29"/>
      <c r="K16" s="29"/>
      <c r="L16" s="34">
        <v>0.11</v>
      </c>
      <c r="M16" s="29"/>
      <c r="N16" s="29"/>
      <c r="O16" s="23">
        <f t="shared" si="0"/>
        <v>0.11</v>
      </c>
      <c r="P16" s="35"/>
      <c r="Q16" s="29"/>
      <c r="R16" s="29"/>
      <c r="S16" s="29"/>
      <c r="T16" s="29"/>
      <c r="U16" s="27"/>
      <c r="V16" s="23">
        <v>0</v>
      </c>
      <c r="W16" s="26">
        <f t="shared" si="1"/>
        <v>0.04</v>
      </c>
    </row>
    <row r="17" spans="1:23" ht="45" x14ac:dyDescent="0.25">
      <c r="A17" s="68">
        <v>13</v>
      </c>
      <c r="B17" s="20" t="s">
        <v>36</v>
      </c>
      <c r="C17" s="49">
        <v>0.09</v>
      </c>
      <c r="D17" s="49">
        <v>7.0000000000000007E-2</v>
      </c>
      <c r="E17" s="49">
        <v>0.3</v>
      </c>
      <c r="F17" s="49">
        <v>0.22</v>
      </c>
      <c r="G17" s="27"/>
      <c r="H17" s="23">
        <f t="shared" si="2"/>
        <v>0.17</v>
      </c>
      <c r="I17" s="24">
        <v>0.09</v>
      </c>
      <c r="J17" s="49">
        <v>7.0000000000000007E-2</v>
      </c>
      <c r="K17" s="49">
        <v>0.3</v>
      </c>
      <c r="L17" s="49">
        <v>0.27200000000000002</v>
      </c>
      <c r="M17" s="29"/>
      <c r="N17" s="49">
        <v>0.03</v>
      </c>
      <c r="O17" s="23">
        <f t="shared" si="0"/>
        <v>0.15</v>
      </c>
      <c r="P17" s="30">
        <v>0.09</v>
      </c>
      <c r="Q17" s="8">
        <v>7.0000000000000007E-2</v>
      </c>
      <c r="R17" s="9">
        <v>0.3</v>
      </c>
      <c r="S17" s="8">
        <v>0.14000000000000001</v>
      </c>
      <c r="T17" s="29"/>
      <c r="U17" s="27"/>
      <c r="V17" s="23">
        <f t="shared" si="3"/>
        <v>0.15</v>
      </c>
      <c r="W17" s="26">
        <f t="shared" si="1"/>
        <v>0.16</v>
      </c>
    </row>
    <row r="18" spans="1:23" x14ac:dyDescent="0.25">
      <c r="F18" s="36"/>
      <c r="G18" s="4"/>
      <c r="H18" s="4"/>
    </row>
    <row r="19" spans="1:23" x14ac:dyDescent="0.25">
      <c r="A19" s="138" t="s">
        <v>66</v>
      </c>
      <c r="B19" s="138"/>
      <c r="C19" s="138"/>
      <c r="D19" s="138"/>
      <c r="E19" s="138"/>
      <c r="F19" s="138"/>
      <c r="G19" s="138"/>
      <c r="H19" s="138"/>
      <c r="I19" s="138"/>
      <c r="J19" s="138"/>
      <c r="K19" s="138"/>
      <c r="L19" s="138"/>
      <c r="M19" s="138"/>
      <c r="N19" s="138"/>
      <c r="O19" s="138"/>
      <c r="P19" s="138"/>
      <c r="Q19" s="138"/>
      <c r="R19" s="138"/>
      <c r="S19" s="138"/>
      <c r="T19" s="138"/>
      <c r="U19" s="138"/>
      <c r="V19" s="138"/>
      <c r="W19" s="138"/>
    </row>
    <row r="20" spans="1:23" ht="31.5" customHeight="1" x14ac:dyDescent="0.25">
      <c r="A20" s="137" t="s">
        <v>143</v>
      </c>
      <c r="B20" s="137"/>
      <c r="C20" s="137"/>
      <c r="D20" s="137"/>
      <c r="E20" s="137"/>
      <c r="F20" s="137"/>
      <c r="G20" s="137"/>
      <c r="H20" s="137"/>
      <c r="I20" s="137"/>
      <c r="J20" s="137"/>
      <c r="K20" s="137"/>
      <c r="L20" s="137"/>
      <c r="M20" s="137"/>
      <c r="N20" s="137"/>
      <c r="O20" s="137"/>
      <c r="P20" s="137"/>
      <c r="Q20" s="137"/>
      <c r="R20" s="137"/>
      <c r="S20" s="137"/>
      <c r="T20" s="137"/>
      <c r="U20" s="137"/>
      <c r="V20" s="137"/>
      <c r="W20" s="137"/>
    </row>
  </sheetData>
  <mergeCells count="10">
    <mergeCell ref="A2:W2"/>
    <mergeCell ref="A1:W1"/>
    <mergeCell ref="A20:W20"/>
    <mergeCell ref="A19:W19"/>
    <mergeCell ref="A3:A4"/>
    <mergeCell ref="B3:B4"/>
    <mergeCell ref="C3:H3"/>
    <mergeCell ref="I3:O3"/>
    <mergeCell ref="W3:W4"/>
    <mergeCell ref="P3:V3"/>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9"/>
  <sheetViews>
    <sheetView zoomScaleNormal="100" workbookViewId="0">
      <selection sqref="A1:C1"/>
    </sheetView>
  </sheetViews>
  <sheetFormatPr defaultRowHeight="15" x14ac:dyDescent="0.25"/>
  <cols>
    <col min="1" max="1" width="4.140625" style="2" customWidth="1"/>
    <col min="2" max="2" width="35.28515625" style="2" customWidth="1"/>
    <col min="3" max="3" width="19.28515625" style="2" customWidth="1"/>
    <col min="4" max="4" width="18.42578125" style="2" customWidth="1"/>
    <col min="5" max="16384" width="9.140625" style="2"/>
  </cols>
  <sheetData>
    <row r="1" spans="1:5" x14ac:dyDescent="0.25">
      <c r="A1" s="154" t="s">
        <v>141</v>
      </c>
      <c r="B1" s="154"/>
      <c r="C1" s="154"/>
      <c r="D1" s="37"/>
      <c r="E1" s="37"/>
    </row>
    <row r="2" spans="1:5" x14ac:dyDescent="0.25">
      <c r="A2" s="153" t="s">
        <v>46</v>
      </c>
      <c r="B2" s="153"/>
      <c r="C2" s="153"/>
    </row>
    <row r="3" spans="1:5" ht="45" x14ac:dyDescent="0.25">
      <c r="A3" s="100" t="s">
        <v>67</v>
      </c>
      <c r="B3" s="100" t="s">
        <v>44</v>
      </c>
      <c r="C3" s="100" t="s">
        <v>53</v>
      </c>
    </row>
    <row r="4" spans="1:5" x14ac:dyDescent="0.25">
      <c r="A4" s="38">
        <v>1</v>
      </c>
      <c r="B4" s="3" t="s">
        <v>63</v>
      </c>
      <c r="C4" s="39">
        <v>67864.570000000007</v>
      </c>
    </row>
    <row r="5" spans="1:5" ht="21" customHeight="1" x14ac:dyDescent="0.25">
      <c r="A5" s="38">
        <v>2</v>
      </c>
      <c r="B5" s="3" t="s">
        <v>64</v>
      </c>
      <c r="C5" s="39">
        <v>41364.769999999997</v>
      </c>
    </row>
    <row r="6" spans="1:5" x14ac:dyDescent="0.25">
      <c r="A6" s="38">
        <v>3</v>
      </c>
      <c r="B6" s="3" t="s">
        <v>42</v>
      </c>
      <c r="C6" s="39">
        <v>55500</v>
      </c>
    </row>
    <row r="7" spans="1:5" x14ac:dyDescent="0.25">
      <c r="A7" s="155" t="s">
        <v>43</v>
      </c>
      <c r="B7" s="156"/>
      <c r="C7" s="39">
        <f>SUM(C4:C6)</f>
        <v>164729.34</v>
      </c>
    </row>
    <row r="8" spans="1:5" x14ac:dyDescent="0.25">
      <c r="A8" s="149" t="s">
        <v>96</v>
      </c>
      <c r="B8" s="150"/>
      <c r="C8" s="39">
        <f>C7/3</f>
        <v>54909.78</v>
      </c>
    </row>
    <row r="9" spans="1:5" x14ac:dyDescent="0.25">
      <c r="A9" s="149" t="s">
        <v>45</v>
      </c>
      <c r="B9" s="150"/>
      <c r="C9" s="40">
        <v>120</v>
      </c>
    </row>
    <row r="10" spans="1:5" x14ac:dyDescent="0.25">
      <c r="A10" s="149" t="s">
        <v>97</v>
      </c>
      <c r="B10" s="150"/>
      <c r="C10" s="39">
        <f>C8/C9</f>
        <v>457.58150000000001</v>
      </c>
    </row>
    <row r="11" spans="1:5" x14ac:dyDescent="0.25">
      <c r="A11" s="149" t="s">
        <v>98</v>
      </c>
      <c r="B11" s="150"/>
      <c r="C11" s="39">
        <f>C10/16</f>
        <v>28.59884375</v>
      </c>
    </row>
    <row r="12" spans="1:5" x14ac:dyDescent="0.25">
      <c r="A12" s="151" t="s">
        <v>99</v>
      </c>
      <c r="B12" s="152"/>
      <c r="C12" s="41">
        <f>C11/21</f>
        <v>1.3618497023809524</v>
      </c>
    </row>
    <row r="13" spans="1:5" x14ac:dyDescent="0.25">
      <c r="B13" s="42"/>
      <c r="C13" s="43"/>
    </row>
    <row r="14" spans="1:5" x14ac:dyDescent="0.25">
      <c r="B14" s="42"/>
      <c r="C14" s="43"/>
    </row>
    <row r="15" spans="1:5" x14ac:dyDescent="0.25">
      <c r="B15" s="42"/>
      <c r="C15" s="43"/>
    </row>
    <row r="16" spans="1:5" x14ac:dyDescent="0.25">
      <c r="B16" s="42"/>
      <c r="C16" s="43"/>
    </row>
    <row r="17" spans="2:3" x14ac:dyDescent="0.25">
      <c r="B17" s="42"/>
      <c r="C17" s="43"/>
    </row>
    <row r="18" spans="2:3" x14ac:dyDescent="0.25">
      <c r="C18" s="43"/>
    </row>
    <row r="19" spans="2:3" x14ac:dyDescent="0.25">
      <c r="C19" s="43"/>
    </row>
  </sheetData>
  <mergeCells count="8">
    <mergeCell ref="A11:B11"/>
    <mergeCell ref="A12:B12"/>
    <mergeCell ref="A2:C2"/>
    <mergeCell ref="A1:C1"/>
    <mergeCell ref="A7:B7"/>
    <mergeCell ref="A8:B8"/>
    <mergeCell ref="A9:B9"/>
    <mergeCell ref="A10: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workbookViewId="0">
      <selection sqref="A1:G1"/>
    </sheetView>
  </sheetViews>
  <sheetFormatPr defaultRowHeight="12.75" x14ac:dyDescent="0.2"/>
  <cols>
    <col min="1" max="1" width="32.7109375" style="44" customWidth="1"/>
    <col min="2" max="2" width="17.7109375" style="44" customWidth="1"/>
    <col min="3" max="3" width="7.7109375" style="44" customWidth="1"/>
    <col min="4" max="4" width="19.7109375" style="44" customWidth="1"/>
    <col min="5" max="5" width="21.7109375" style="44" customWidth="1"/>
    <col min="6" max="6" width="11.7109375" style="44" customWidth="1"/>
    <col min="7" max="7" width="22.7109375" style="44" customWidth="1"/>
    <col min="8" max="16384" width="9.140625" style="44"/>
  </cols>
  <sheetData>
    <row r="1" spans="1:7" ht="15" x14ac:dyDescent="0.25">
      <c r="A1" s="157" t="s">
        <v>140</v>
      </c>
      <c r="B1" s="157"/>
      <c r="C1" s="157"/>
      <c r="D1" s="157"/>
      <c r="E1" s="157"/>
      <c r="F1" s="157"/>
      <c r="G1" s="157"/>
    </row>
    <row r="2" spans="1:7" ht="14.25" x14ac:dyDescent="0.2">
      <c r="A2" s="129" t="s">
        <v>84</v>
      </c>
      <c r="B2" s="129"/>
      <c r="C2" s="129"/>
      <c r="D2" s="129"/>
      <c r="E2" s="129"/>
      <c r="F2" s="129"/>
      <c r="G2" s="129"/>
    </row>
    <row r="3" spans="1:7" ht="60" x14ac:dyDescent="0.2">
      <c r="A3" s="12" t="s">
        <v>70</v>
      </c>
      <c r="B3" s="12" t="s">
        <v>71</v>
      </c>
      <c r="C3" s="12" t="s">
        <v>80</v>
      </c>
      <c r="D3" s="12" t="s">
        <v>76</v>
      </c>
      <c r="E3" s="12" t="s">
        <v>77</v>
      </c>
      <c r="F3" s="50" t="s">
        <v>105</v>
      </c>
      <c r="G3" s="12" t="s">
        <v>81</v>
      </c>
    </row>
    <row r="4" spans="1:7" ht="15" x14ac:dyDescent="0.25">
      <c r="A4" s="101">
        <v>1</v>
      </c>
      <c r="B4" s="101">
        <v>2</v>
      </c>
      <c r="C4" s="102">
        <v>3</v>
      </c>
      <c r="D4" s="101" t="s">
        <v>72</v>
      </c>
      <c r="E4" s="103" t="s">
        <v>82</v>
      </c>
      <c r="F4" s="103">
        <v>6</v>
      </c>
      <c r="G4" s="101" t="s">
        <v>112</v>
      </c>
    </row>
    <row r="5" spans="1:7" ht="15" x14ac:dyDescent="0.25">
      <c r="A5" s="11" t="s">
        <v>104</v>
      </c>
      <c r="B5" s="13">
        <v>176.75</v>
      </c>
      <c r="C5" s="164">
        <v>1720</v>
      </c>
      <c r="D5" s="159">
        <f>ROUND(B5/C5,2)</f>
        <v>0.1</v>
      </c>
      <c r="E5" s="159">
        <f>ROUND(AVERAGE(D5),2)</f>
        <v>0.1</v>
      </c>
      <c r="F5" s="161">
        <v>3</v>
      </c>
      <c r="G5" s="45"/>
    </row>
    <row r="6" spans="1:7" ht="15" x14ac:dyDescent="0.25">
      <c r="A6" s="11" t="s">
        <v>73</v>
      </c>
      <c r="B6" s="13">
        <v>176.75</v>
      </c>
      <c r="C6" s="164"/>
      <c r="D6" s="160"/>
      <c r="E6" s="160"/>
      <c r="F6" s="162"/>
      <c r="G6" s="46">
        <f>ROUND(E5*F5+E7*F7,2)</f>
        <v>0.34</v>
      </c>
    </row>
    <row r="7" spans="1:7" ht="15" x14ac:dyDescent="0.25">
      <c r="A7" s="11" t="s">
        <v>74</v>
      </c>
      <c r="B7" s="13">
        <v>75.75</v>
      </c>
      <c r="C7" s="164"/>
      <c r="D7" s="21">
        <f>ROUND(B7/C5,2)</f>
        <v>0.04</v>
      </c>
      <c r="E7" s="49">
        <f>D7</f>
        <v>0.04</v>
      </c>
      <c r="F7" s="55">
        <v>1</v>
      </c>
      <c r="G7" s="47"/>
    </row>
    <row r="8" spans="1:7" ht="15" x14ac:dyDescent="0.25">
      <c r="A8" s="5"/>
      <c r="B8" s="5"/>
      <c r="C8" s="5"/>
      <c r="D8" s="5"/>
      <c r="E8" s="5"/>
      <c r="F8" s="5"/>
      <c r="G8" s="5"/>
    </row>
    <row r="9" spans="1:7" ht="35.25" customHeight="1" x14ac:dyDescent="0.2">
      <c r="A9" s="137" t="s">
        <v>78</v>
      </c>
      <c r="B9" s="137"/>
      <c r="C9" s="137"/>
      <c r="D9" s="137"/>
      <c r="E9" s="137"/>
      <c r="F9" s="137"/>
      <c r="G9" s="137"/>
    </row>
    <row r="10" spans="1:7" ht="69" customHeight="1" x14ac:dyDescent="0.2">
      <c r="A10" s="137" t="s">
        <v>83</v>
      </c>
      <c r="B10" s="137"/>
      <c r="C10" s="137"/>
      <c r="D10" s="137"/>
      <c r="E10" s="137"/>
      <c r="F10" s="137"/>
      <c r="G10" s="137"/>
    </row>
    <row r="11" spans="1:7" ht="36.75" customHeight="1" x14ac:dyDescent="0.2">
      <c r="A11" s="163" t="s">
        <v>100</v>
      </c>
      <c r="B11" s="163"/>
      <c r="C11" s="163"/>
      <c r="D11" s="163"/>
      <c r="E11" s="163"/>
      <c r="F11" s="163"/>
      <c r="G11" s="163"/>
    </row>
    <row r="12" spans="1:7" ht="15" x14ac:dyDescent="0.2">
      <c r="A12" s="158" t="s">
        <v>103</v>
      </c>
      <c r="B12" s="158"/>
      <c r="C12" s="158"/>
      <c r="D12" s="158"/>
      <c r="E12" s="158"/>
      <c r="F12" s="158"/>
      <c r="G12" s="158"/>
    </row>
  </sheetData>
  <mergeCells count="10">
    <mergeCell ref="A1:G1"/>
    <mergeCell ref="A2:G2"/>
    <mergeCell ref="A9:G9"/>
    <mergeCell ref="A10:G10"/>
    <mergeCell ref="A12:G12"/>
    <mergeCell ref="D5:D6"/>
    <mergeCell ref="E5:E6"/>
    <mergeCell ref="F5:F6"/>
    <mergeCell ref="A11:G11"/>
    <mergeCell ref="C5:C7"/>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zoomScaleNormal="100" workbookViewId="0">
      <selection sqref="A1:B1"/>
    </sheetView>
  </sheetViews>
  <sheetFormatPr defaultRowHeight="15.75" x14ac:dyDescent="0.25"/>
  <cols>
    <col min="1" max="1" width="22.140625" style="1" customWidth="1"/>
    <col min="2" max="3" width="82.85546875" style="1" customWidth="1"/>
    <col min="4" max="16384" width="9.140625" style="1"/>
  </cols>
  <sheetData>
    <row r="1" spans="1:3" s="2" customFormat="1" ht="15" x14ac:dyDescent="0.25">
      <c r="A1" s="121" t="s">
        <v>139</v>
      </c>
      <c r="B1" s="121"/>
    </row>
    <row r="2" spans="1:3" s="2" customFormat="1" ht="38.25" customHeight="1" x14ac:dyDescent="0.25">
      <c r="A2" s="131" t="s">
        <v>68</v>
      </c>
      <c r="B2" s="131"/>
      <c r="C2" s="48"/>
    </row>
    <row r="3" spans="1:3" s="2" customFormat="1" ht="187.5" customHeight="1" x14ac:dyDescent="0.25">
      <c r="A3" s="165" t="s">
        <v>137</v>
      </c>
      <c r="B3" s="166"/>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4.1. pielikums</vt:lpstr>
      <vt:lpstr>4.2. pielikums</vt:lpstr>
      <vt:lpstr>4.3. pielikums</vt:lpstr>
      <vt:lpstr>4.4. pielikums</vt:lpstr>
      <vt:lpstr>4.5. pielikums</vt:lpstr>
      <vt:lpstr>4.6. pielikums</vt:lpstr>
      <vt:lpstr>4.7. pielikums</vt:lpstr>
      <vt:lpstr>'4.2.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2018-01-11T12:16:49Z</cp:lastPrinted>
  <dcterms:created xsi:type="dcterms:W3CDTF">2012-09-03T07:32:21Z</dcterms:created>
  <dcterms:modified xsi:type="dcterms:W3CDTF">2018-11-15T09:05:31Z</dcterms:modified>
</cp:coreProperties>
</file>