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45" yWindow="3975" windowWidth="21345" windowHeight="12630"/>
  </bookViews>
  <sheets>
    <sheet name="Ceļu posmu saraksts" sheetId="18" r:id="rId1"/>
    <sheet name="Krāslava" sheetId="19" r:id="rId2"/>
    <sheet name="Līvāni" sheetId="20" r:id="rId3"/>
    <sheet name="Ludza" sheetId="21" r:id="rId4"/>
    <sheet name="Preiļi" sheetId="22" r:id="rId5"/>
    <sheet name="Balvi" sheetId="23" r:id="rId6"/>
    <sheet name="Daugavpils" sheetId="24" r:id="rId7"/>
    <sheet name="Rēzekne" sheetId="25" r:id="rId8"/>
  </sheets>
  <externalReferences>
    <externalReference r:id="rId9"/>
    <externalReference r:id="rId10"/>
    <externalReference r:id="rId11"/>
  </externalReferences>
  <definedNames>
    <definedName name="_xlnm._FilterDatabase" localSheetId="0" hidden="1">'Ceļu posmu saraksts'!$B$2:$K$29</definedName>
    <definedName name="AS2DocOpenMode" hidden="1">"AS2DocumentEdit"</definedName>
    <definedName name="BEx00291TFWM0SH72LN67BUNGOVC" hidden="1">#REF!</definedName>
    <definedName name="BEx00HU50CPAI00QYS8RH31HV892" hidden="1">#REF!</definedName>
    <definedName name="BEx01NHUJB8UAP930A5BCDCMYNEA" hidden="1">#REF!</definedName>
    <definedName name="BEx0208CCC0GPMY8E1YUS6CMS8LW" hidden="1">[1]ZQBC_PLN_01_03_N!#REF!</definedName>
    <definedName name="BEx027Q26MB8W11ZR5SY4LYW13MM" hidden="1">#REF!</definedName>
    <definedName name="BEx02S3RMMAM49IRGCTRSYXIBTM3" hidden="1">#REF!</definedName>
    <definedName name="BEx032AM2DL844ES1XUQULMO2T8F" hidden="1">#REF!</definedName>
    <definedName name="BEx1EMES7PS4H6TVFGLSKAUB0C4G" hidden="1">#REF!</definedName>
    <definedName name="BEx1H7X513BJSY31BXLRNLKF2DL3" hidden="1">#REF!</definedName>
    <definedName name="BEx1HDBC3V0SMEMHJ6FNBD808V81" hidden="1">#REF!</definedName>
    <definedName name="BEx1HI9C72EAJA5BQVO8AFVN8RH6" hidden="1">#REF!</definedName>
    <definedName name="BEx1HUJOE2F93EKUUTEF19LI90JG" hidden="1">[1]ZQZBC_REG_02_04!#REF!</definedName>
    <definedName name="BEx1HXE4ZIDYPNCS0IM3J3PDJHIX" hidden="1">#REF!</definedName>
    <definedName name="BEx1ILD9KYF8KV7QTO8AEJ2O44QJ" hidden="1">#REF!</definedName>
    <definedName name="BEx1IW5P9Z08SAPLGYM8MHHKGTE8" hidden="1">#REF!</definedName>
    <definedName name="BEx1IZ03YPLP7AX60UXK4V7IR1W1" hidden="1">#REF!</definedName>
    <definedName name="BEx1J0NL2IUMPIX5RPF7HM71A7CY" hidden="1">#REF!</definedName>
    <definedName name="BEx1J8QVM0ELU03BS6YLSVWWKA64" hidden="1">#REF!</definedName>
    <definedName name="BEx1J91O4L4U9RH1N6TZ5DMPA09Z" hidden="1">#REF!</definedName>
    <definedName name="BEx1JGE45F5PDQFFGLPFTKA7M1I8" hidden="1">#REF!</definedName>
    <definedName name="BEx1JVIVQ4HNH47Q8YHSFOT7XE3E" hidden="1">#REF!</definedName>
    <definedName name="BEx1KMHSDKGTN8PUUPW0T5J4VYIX" hidden="1">#REF!</definedName>
    <definedName name="BEx1KP6WIEC74GT8JHR2WP9QPQJZ" hidden="1">#REF!</definedName>
    <definedName name="BEx1KWJD9OT4RI2N2N6MN4BMO1PX" hidden="1">#REF!</definedName>
    <definedName name="BEx1KYS60F20L2OOLZ90K7WBIGTF" hidden="1">#REF!</definedName>
    <definedName name="BEx1MF8DBI0SECBUJO5235FRIR3R" hidden="1">#REF!</definedName>
    <definedName name="BEx1MJKVJJAUNYBM1BYB9LYH1CWL" hidden="1">#REF!</definedName>
    <definedName name="BEx1MMKMLWIJSHHE74V478CELFN5" hidden="1">#REF!</definedName>
    <definedName name="BEx1MS4BYFL60IBZC8LZ7VX13KM8" hidden="1">#REF!</definedName>
    <definedName name="BEx1N7UPHKMV146I76NFLOD466ZN" hidden="1">#REF!</definedName>
    <definedName name="BEx1NFSQ8OBXEVEO2J7XKVWL648X" hidden="1">#REF!</definedName>
    <definedName name="BEx1NU6EQD2X7ZYX7MH30RT06NKE" hidden="1">[1]ZQBC_PLN_01_03_N!#REF!</definedName>
    <definedName name="BEx1O29SHHY4NN4Q9BA6RJFYXTCO" hidden="1">#REF!</definedName>
    <definedName name="BEx1OBV1G3O5YRNMCQJK4X07U8ZR" hidden="1">[1]ZQZBC_REG_02_04!#REF!</definedName>
    <definedName name="BEx1OF5Q9HR3ZKT7VNQYLE1UY8BX" hidden="1">#REF!</definedName>
    <definedName name="BEx1OOWGET6S1KYHJBFZLD9XWWBC" hidden="1">#REF!</definedName>
    <definedName name="BEx1OVN4QERGPD9WLOCMS33UZ5HD" hidden="1">#REF!</definedName>
    <definedName name="BEx1OXL6TK8CFOQFV1VP2SPMQJQ3" hidden="1">#REF!</definedName>
    <definedName name="BEx1P2OSGCKL4ANRW5JU86B3OUP2" hidden="1">#REF!</definedName>
    <definedName name="BEx1PGH3GRG8414N36YXACK3CPOO" hidden="1">#REF!</definedName>
    <definedName name="BEx1PZI52U2L6EJ14D1UJRH12VF3" hidden="1">#REF!</definedName>
    <definedName name="BEx1QIOKL5Q10OA4YYC11TAJUBJD" hidden="1">#REF!</definedName>
    <definedName name="BEx1QL3156WEYPI3R9CJQ00GSPI4" hidden="1">#REF!</definedName>
    <definedName name="BEx1QPKVDU9SLK3O0E92FYO40BZP" hidden="1">#REF!</definedName>
    <definedName name="BEx1R97ILREFR0LOS6EL3KQNJHVO" hidden="1">[1]ZQZBC_REG_02_04!#REF!</definedName>
    <definedName name="BEx1RWFLPSSJNYBT45O733I6XDK9" hidden="1">[1]ZQZBC_REG_02_04!#REF!</definedName>
    <definedName name="BEx1S29Y998ITE3PDN2GJGJ309QO" hidden="1">#REF!</definedName>
    <definedName name="BEx1SUG5GCPP5E1UPZD3TR8HR1DH" hidden="1">#REF!</definedName>
    <definedName name="BEx1SWEE6QH7IS51BPQX1W6Z9OP6" hidden="1">#REF!</definedName>
    <definedName name="BEx1SXLDPNAODYVJG7J4NSKBOYLO" hidden="1">#REF!</definedName>
    <definedName name="BEx1T64YGK6TUA6FFFPBSX2QPPNB" hidden="1">#REF!</definedName>
    <definedName name="BEx1T9FNYP9XC413EICJJS3CIB3I" hidden="1">#REF!</definedName>
    <definedName name="BEx1TN7Z2YEMFUYVV51CQO4UUAYJ" hidden="1">#REF!</definedName>
    <definedName name="BEx1TW7NCS8E0LGFJ1322FYIRC7B" hidden="1">#REF!</definedName>
    <definedName name="BEx1U5Y88STU4G32G3NCHCEJ5QF5" hidden="1">#REF!</definedName>
    <definedName name="BEx1UOU0SIP0VL35IYJ3IEV9IEQ9" hidden="1">#REF!</definedName>
    <definedName name="BEx1V79N0TQAFIRH3KFHSLZAL1GW" hidden="1">#REF!</definedName>
    <definedName name="BEx1VZVTULZORT9RPBIYQMS8LAIS" hidden="1">#REF!</definedName>
    <definedName name="BEx1W66EZ12EH9GPTUTM3ET4FUL2" hidden="1">#REF!</definedName>
    <definedName name="BEx1W9RV1JQUGHRFI7EU9J8END50" hidden="1">#REF!</definedName>
    <definedName name="BEx1WHKK4EWJNI2ZYDJKG5VN3BOD" hidden="1">#REF!</definedName>
    <definedName name="BEx1XJ1394CX4S34Z4EZIYEQ73N8" hidden="1">#REF!</definedName>
    <definedName name="BEx1XM0ZHSX4LKVGHKLQT41WT4J7" hidden="1">#REF!</definedName>
    <definedName name="BEx1XPMHFJ6EMBC383RB1U9P1Y6O" hidden="1">#REF!</definedName>
    <definedName name="BEx3BAKJ2PVA6AP0FIEUIXNJRR1Q" hidden="1">#REF!</definedName>
    <definedName name="BEx3D5JXASMNSBUKYQ5DIK3ZFWAF" hidden="1">#REF!</definedName>
    <definedName name="BEx3DHE1CEQ0EUM0NF3VG4L8Y352" hidden="1">#REF!</definedName>
    <definedName name="BEx3DV115V8LX7NWYAJZTP346O7D" hidden="1">#REF!</definedName>
    <definedName name="BEx3EYAB2I7N6QDFHR9LIJKXKPR2" hidden="1">#REF!</definedName>
    <definedName name="BEx3F6Z7Y33TXV9KZVL5HE4EREHD" hidden="1">#REF!</definedName>
    <definedName name="BEx3FYZZKXJZZERKHK5KVPCXV8Z2" hidden="1">#REF!</definedName>
    <definedName name="BEx3GEL2IVRK3B7QT1Z061PXHSM2" hidden="1">#REF!</definedName>
    <definedName name="BEx3GJJ6IYBBSCURXRIA3BSCE5N1" hidden="1">#REF!</definedName>
    <definedName name="BEx3GYYQE4GM75J1C4G14SQ3HUNY" hidden="1">[1]ZQZBC_REG_02_04!#REF!</definedName>
    <definedName name="BEx3GYYQJ8UDIR9F1OFIENEZS7NF" hidden="1">#REF!</definedName>
    <definedName name="BEx3HSHFIL4OI87P0ATYG5URLRA7" hidden="1">#REF!</definedName>
    <definedName name="BEx3I7RORXESPXMIDKUURJTFXSAV" hidden="1">#REF!</definedName>
    <definedName name="BEx3ISR02IT8KYZ04V9ZZ4X3GTI0" hidden="1">#REF!</definedName>
    <definedName name="BEx3J038XRYS3ZOK3FXG4HGBXE5F" hidden="1">#REF!</definedName>
    <definedName name="BEx3J8C1U0FYI26JH9JI54RUZLAZ" hidden="1">#REF!</definedName>
    <definedName name="BEx3J92XIHJHWBI9NRU822WLQ848" hidden="1">#REF!</definedName>
    <definedName name="BEx3JKRQMYNU9ORP9UW5CKAI5NKC" hidden="1">#REF!</definedName>
    <definedName name="BEx3JL80G3AZGNZH0WT8T6OQ3PXQ" hidden="1">#REF!</definedName>
    <definedName name="BEx3JPF1VX9EQ3WW6Y43S8UX965K" hidden="1">#REF!</definedName>
    <definedName name="BEx3JZGFSV34NYGIFLMUPO321I52" hidden="1">#REF!</definedName>
    <definedName name="BEx3JZR6XIEL1LTK3JAQ2QHJZ653" hidden="1">#REF!</definedName>
    <definedName name="BEx3KNA4YR3MXLI9IM9P15UAW7MQ" hidden="1">#REF!</definedName>
    <definedName name="BEx3KO6H3WRDKXYD37B5379Y0XLC" hidden="1">#REF!</definedName>
    <definedName name="BEx3LI5FPRNE0KB6PP7EXTK9U5LJ" hidden="1">#REF!</definedName>
    <definedName name="BEx3LJNE53HQCNAYXJXZTS5YSOC7" hidden="1">#REF!</definedName>
    <definedName name="BEx3LR54HIP45KED74OABARDXXC3" hidden="1">#REF!</definedName>
    <definedName name="BEx3M2J4ZKTQMUNH4JK8EAYFHS9F" hidden="1">#REF!</definedName>
    <definedName name="BEx3MABND2VSOUTTVZ0PPZ7DTD57" hidden="1">#REF!</definedName>
    <definedName name="BEx3MYWG911V0YMT73OFHD748CEV" hidden="1">#REF!</definedName>
    <definedName name="BEx3NB1BS3C8N163E5A2M7TWZMIN" hidden="1">#REF!</definedName>
    <definedName name="BEx3NCZEK7I7ZTH867UNWHSBE5X3" hidden="1">#REF!</definedName>
    <definedName name="BEx3NFDQJ1UG1SOMDJP1TMQUI1WY" hidden="1">#REF!</definedName>
    <definedName name="BEx3NHH8CN35OXMD80N7V10NC97W" hidden="1">#REF!</definedName>
    <definedName name="BEx3OH56LZ7X59ZL0HJPA6QHYSY8" hidden="1">#REF!</definedName>
    <definedName name="BEx3OHFYXXT8O8BZECGO4G67T5KV" hidden="1">#REF!</definedName>
    <definedName name="BEx3OHW3021FOKZBPERP4SVSYT54" hidden="1">#REF!</definedName>
    <definedName name="BEx3OTVP3JBTBAPUS9RJMIIOJBHB" hidden="1">#REF!</definedName>
    <definedName name="BEx3OWKRCQ64AMBOB45C7OZOIL99" hidden="1">#REF!</definedName>
    <definedName name="BEx3Q34XI5G67Q6MKH9R08Y92W3W" hidden="1">#REF!</definedName>
    <definedName name="BEx3Q58GA3E2VZFYARH5P3P8STJ3" hidden="1">#REF!</definedName>
    <definedName name="BEx3R38YXLNQDFK6MYEKKE0L1AK6" hidden="1">#REF!</definedName>
    <definedName name="BEx3R3UKZ0W8VNAQUZQ23VQJXAYE" hidden="1">#REF!</definedName>
    <definedName name="BEx3RRTQZGQBFLT2QK81OSU8L2KL" hidden="1">#REF!</definedName>
    <definedName name="BEx3RZRLU0ALXJEMHH4AUF6XFENE" hidden="1">#REF!</definedName>
    <definedName name="BEx3SGJT4649KQVIMSVT1NIGYQ2O" hidden="1">#REF!</definedName>
    <definedName name="BEx3SRSBB6R9OZUJWQQ7U9YC6H7S" hidden="1">#REF!</definedName>
    <definedName name="BEx3T0BXISY2B5ITPCUSXFK8Z2T0" hidden="1">#REF!</definedName>
    <definedName name="BEx3T0H8MRQCYUG4XJPAPPP1ALFR" hidden="1">#REF!</definedName>
    <definedName name="BEx3TN998DP2QT7Y11HQ294YGUM6" hidden="1">#REF!</definedName>
    <definedName name="BEx577AWTP9RB5KT0IT37GVSHYD3" hidden="1">#REF!</definedName>
    <definedName name="BEx57JAHMGDF82LJ3ALTJ7B39NWD" hidden="1">#REF!</definedName>
    <definedName name="BEx57SA75AY5JB247DBW1TQSKLZ9" hidden="1">#REF!</definedName>
    <definedName name="BEx5862HDRKK9A5W951ZPLYGKI4J" hidden="1">#REF!</definedName>
    <definedName name="BEx58Z550XCJ7WCEA6HMEVVAZP5A" hidden="1">#REF!</definedName>
    <definedName name="BEx59GDFJZ0ZJ4MUQEPKQLDF207L" hidden="1">#REF!</definedName>
    <definedName name="BEx59OGQLT7S03BM8OE3KL2230SP" hidden="1">#REF!</definedName>
    <definedName name="BEx59QKB3F0ZSWRO8T3M5ZCMTK0X" hidden="1">#REF!</definedName>
    <definedName name="BEx59XWII6JS1HT1418VE1HDHDRA" hidden="1">#REF!</definedName>
    <definedName name="BEx5AB8S2ZYXI52R896Z9U1669M1" hidden="1">#REF!</definedName>
    <definedName name="BEx5AGHHEZYG9FF0SY884LUQIFFT" hidden="1">#REF!</definedName>
    <definedName name="BEx5AVX8GTF5GSWW9HPC7WO6CSAZ" hidden="1">#REF!</definedName>
    <definedName name="BEx5AXF71HAVQBJL2TY6WVQR0LLA" hidden="1">#REF!</definedName>
    <definedName name="BEx5C7KO889DNC9OX2RFJT8X97OC" hidden="1">#REF!</definedName>
    <definedName name="BEx5CGV5C5LD5SZW1HQYATR3PZW1" hidden="1">#REF!</definedName>
    <definedName name="BEx5CHRIWISAWGZYX61UGC3I5MPW" hidden="1">[1]ZQZBC_PLN_01_06_N!#REF!</definedName>
    <definedName name="BEx5CXCJP0NSI1HRWHLBC5OL8KTU" hidden="1">[1]ZQBC_PLN_01_03_N!#REF!</definedName>
    <definedName name="BEx5D6N1N8R3N5P6KF3KQCG36HE5" hidden="1">#REF!</definedName>
    <definedName name="BEx5DCHCU9JR9EVSNYZ48ATUI5WX" hidden="1">#REF!</definedName>
    <definedName name="BEx5DE4R8ZT214VEWH6I31J9ODP1" hidden="1">#REF!</definedName>
    <definedName name="BEx5DFMPS5X96RJDOCJY23G0L5T4" hidden="1">#REF!</definedName>
    <definedName name="BEx5DYYLHKHCNBKMYSP0TUJ1QSJQ" hidden="1">#REF!</definedName>
    <definedName name="BEx5EB8X1QMUK8A3RJA0NR2IFEF8" hidden="1">#REF!</definedName>
    <definedName name="BEx5EOA86ZTLBOBQ6O0SRXWP9S7C" hidden="1">#REF!</definedName>
    <definedName name="BEx5EWDIYSY9PGSDBF98H9RCMYGX" hidden="1">#REF!</definedName>
    <definedName name="BEx5EYMIRHIZXOWMET7JJ918MHW4" hidden="1">#REF!</definedName>
    <definedName name="BEx5F1BNSJ89ROV8TQB9SLLMELUX" hidden="1">#REF!</definedName>
    <definedName name="BEx5F5D7Z3AZ3S9IXH1FODWIBR68" hidden="1">#REF!</definedName>
    <definedName name="BEx5FBD0PMNMHDQKZ819JIVB3ASX" hidden="1">#REF!</definedName>
    <definedName name="BEx5FLEEMZW7NUQC8NSY6T2A2Z59" hidden="1">#REF!</definedName>
    <definedName name="BEx5FRJNRVC8CPJB39KJE6BQ10XL" hidden="1">#REF!</definedName>
    <definedName name="BEx5FSW64TA7L06BOFLVWW013BY4" hidden="1">#REF!</definedName>
    <definedName name="BEx5G0JCQG7R4GNO578EY5CF2WNR" hidden="1">#REF!</definedName>
    <definedName name="BEx5GCIXWUWYBRRKNS6SW7MSKVJ9" hidden="1">[1]ZQZBC_REG_02_04!#REF!</definedName>
    <definedName name="BEx5GM47FQDOSQ5WGRIN1R0SEOLK" hidden="1">#REF!</definedName>
    <definedName name="BEx5GTR9OPOVBQ4J2HOD0SU5KWXY" hidden="1">#REF!</definedName>
    <definedName name="BEx5H61MX1Y5PPT6J1V4BH6YL0N8" hidden="1">[1]ZQBC_PLN_01_03_N!#REF!</definedName>
    <definedName name="BEx5H8FYO7QVVHOWZ4P3JBUMBYEA" hidden="1">#REF!</definedName>
    <definedName name="BEx5HEAEICK0UF0TVT8K1A4N5RCU" hidden="1">#REF!</definedName>
    <definedName name="BEx5HR0VTNSJYMKXAYNOX1YES8OI" hidden="1">#REF!</definedName>
    <definedName name="BEx5I35TILQTCIK986SSI06XGPYY" hidden="1">#REF!</definedName>
    <definedName name="BEx5I6WSHHZ52M3KEJ3IAI1ZKOMS" hidden="1">#REF!</definedName>
    <definedName name="BEx5I898BJP9D67ZHG7097ZPXYAG" hidden="1">#REF!</definedName>
    <definedName name="BEx5IGCK5JSNWJYHV82X8U6TCPFB" hidden="1">#REF!</definedName>
    <definedName name="BEx5J8TK6J2UGBW37HI2SCFI4O2E" hidden="1">#REF!</definedName>
    <definedName name="BEx5JB2F8WF84L5FQ69JISMHNTVK" hidden="1">#REF!</definedName>
    <definedName name="BEx5JP5JBXZQ5TXL6H3JHVGPB0GD" hidden="1">#REF!</definedName>
    <definedName name="BEx5K0JK3E42ZHG1JH7Z7W3RY7DA" hidden="1">#REF!</definedName>
    <definedName name="BEx5KOYSUSMPMB5VLEMHY0ANORN8" hidden="1">#REF!</definedName>
    <definedName name="BEx5L4JWTG16ALFDQDG17M6J4C0F" hidden="1">#REF!</definedName>
    <definedName name="BEx5LELEEAICA4KFUKGOPOIKL9NR" hidden="1">#REF!</definedName>
    <definedName name="BEx5MO59P5WWA0CCBUQJN78E9O34" hidden="1">#REF!</definedName>
    <definedName name="BEx5N2Z8YJQ1G8EVUKDSPBNEAKJW" hidden="1">#REF!</definedName>
    <definedName name="BEx5N4BWM2LYG4WNE87UGZ9BH1I5" hidden="1">#REF!</definedName>
    <definedName name="BEx5NRK15YJIY23N8U2MFMYSEQA7" hidden="1">#REF!</definedName>
    <definedName name="BEx5OK6DC16CM7OWKQXLV44ZK9IR" hidden="1">#REF!</definedName>
    <definedName name="BEx5ONBPFMS4SCSLB6KPCHJ0AWTP" hidden="1">#REF!</definedName>
    <definedName name="BEx5ONXAE0DMRG4WQ9DTBNC59T1N" hidden="1">#REF!</definedName>
    <definedName name="BEx5OR7ZRGHEZGRPE2M6L03SBJPM" hidden="1">#REF!</definedName>
    <definedName name="BEx5P91WJTN8QGJ866QZ3F1M6SNA" hidden="1">#REF!</definedName>
    <definedName name="BEx5PB5F014M1BTQWCPT2UOXBXRT" hidden="1">#REF!</definedName>
    <definedName name="BEx5PNFTCHG9FM0BPRC20G3CJ09M" hidden="1">#REF!</definedName>
    <definedName name="BEx5PV309UV13TA0A7SGNBYR9K15" hidden="1">#REF!</definedName>
    <definedName name="BEx5PZQ52UBTXI53RWCO5AJTC8PN" hidden="1">#REF!</definedName>
    <definedName name="BEx5RG6CWHJK87HMTGHQ3BLB32WJ" hidden="1">#REF!</definedName>
    <definedName name="BEx73YWN8ENJTFR6NJ1IBTAH0HB5" hidden="1">#REF!</definedName>
    <definedName name="BEx75262ODJ8IEZ310LOI4HCAZ6D" hidden="1">#REF!</definedName>
    <definedName name="BEx759D26E46YIRTFFPTPTT2V1NC" hidden="1">#REF!</definedName>
    <definedName name="BEx76KKCYTTLKPNX4GQS5I8TO92F" hidden="1">#REF!</definedName>
    <definedName name="BEx76TK0AXZO9PBDLJIGH3WNKI84" hidden="1">#REF!</definedName>
    <definedName name="BEx771SSXSI588G8HF38L6GDL00G" hidden="1">#REF!</definedName>
    <definedName name="BEx77TTJYNS6TPSI75BIWH4M7S4Y" hidden="1">#REF!</definedName>
    <definedName name="BEx77UV9C664UJ5IVC1UIHNHFGVF" hidden="1">#REF!</definedName>
    <definedName name="BEx7809FXG0OGVTGRHA9W8KVZDX9" hidden="1">#REF!</definedName>
    <definedName name="BEx781M34BS66TJ0X6Q45BD61CR3" hidden="1">#REF!</definedName>
    <definedName name="BEx79I23NWSY7O39JF9L6HV2AA69" hidden="1">#REF!</definedName>
    <definedName name="BEx79LSWPLVZG6AVWXT2U4UD2LWE" hidden="1">[1]ZQZBC_REG_02_04!#REF!</definedName>
    <definedName name="BEx79P3LD0VU95LB75HZDOBD728T" hidden="1">#REF!</definedName>
    <definedName name="BEx7AD896KXVUIDJQHJAVECPL0U7" hidden="1">[1]ZQBC_PLN_01_03_N!#REF!</definedName>
    <definedName name="BEx7ADODDE6JWHZJTXMZ1B4O4SBT" hidden="1">#REF!</definedName>
    <definedName name="BEx7AMTIU5EFIKBKTG4RK77XZKPA" hidden="1">#REF!</definedName>
    <definedName name="BEx7AY21FW2F1MCM9KPLOWB6SCHP" hidden="1">#REF!</definedName>
    <definedName name="BEx7B1YB2R24LSVC51Y2T3HJT43J" hidden="1">[1]ZQBC_PLN_01_03_N!#REF!</definedName>
    <definedName name="BEx7BM182B3OS37J9XFAWW1OPNNL" hidden="1">#REF!</definedName>
    <definedName name="BEx7CAB0SE4KI9LM0WH3QEU4MBOV" hidden="1">#REF!</definedName>
    <definedName name="BEx7DOCWEVFL33G21XPYE8OHDYH1" hidden="1">#REF!</definedName>
    <definedName name="BEx7DWQZUDNCKJD7VAYS1OF6GO6F" hidden="1">#REF!</definedName>
    <definedName name="BEx7EF15SEK92OSBPPT39TW3ETOH" hidden="1">#REF!</definedName>
    <definedName name="BEx7EMDFZVNG0CI6XDF0XLVN2YYP" hidden="1">#REF!</definedName>
    <definedName name="BEx7F4NLBXDYNEG2ACHXRYHNVZLH" hidden="1">#REF!</definedName>
    <definedName name="BEx7F7CQJ5U6TAAGWPCKW7OEOF7H" hidden="1">#REF!</definedName>
    <definedName name="BEx7FMC5NOFD7ZS6KOSC48N8YQWG" hidden="1">#REF!</definedName>
    <definedName name="BEx7FSXJXAFU0GFEOF8OBF16KXF6" hidden="1">[1]ZQBC_PLN_01_03_N!#REF!</definedName>
    <definedName name="BEx7FYMJY7MDGMDXB1ZJVW35MQG1" hidden="1">#REF!</definedName>
    <definedName name="BEx7FZTQB6JFDFCIA7I3ITZLZ77G" hidden="1">#REF!</definedName>
    <definedName name="BEx7HITIHHI9ODLIPYQ2U39LHC6T" hidden="1">#REF!</definedName>
    <definedName name="BEx7I2WH57NDYZ7O7Y9VMRSX5SH5" hidden="1">[1]ZQZBC_PLN_01_06_N!#REF!</definedName>
    <definedName name="BEx7IGU383JMFSA3XVEJUTU1M92K" hidden="1">#REF!</definedName>
    <definedName name="BEx7II6K98UXG6IS9TQ0INENDJ0N" hidden="1">#REF!</definedName>
    <definedName name="BEx7INKRCFXCAHQXTPOYVCGP4YGZ" hidden="1">#REF!</definedName>
    <definedName name="BEx7J7YHLVXCHSFWTFZOCPX4XEOU" hidden="1">#REF!</definedName>
    <definedName name="BEx7JIANCFTKGPCB9NYP49YZ6IWJ" hidden="1">#REF!</definedName>
    <definedName name="BEx7JSMYMYM6O48S30VZU7G7IU8T" hidden="1">#REF!</definedName>
    <definedName name="BEx7L9OLKK3VGDIFP9MGI31S03AI" hidden="1">[1]ZQBC_PLN_01_03_N!#REF!</definedName>
    <definedName name="BEx7LBXKYXZWP7OFD145UNSUD0CC" hidden="1">#REF!</definedName>
    <definedName name="BEx7MA8WPQ1G26NDP55TSRVR22I5" hidden="1">#REF!</definedName>
    <definedName name="BEx7MA8WWC60O1OG19F9S4VZQIUM" hidden="1">#REF!</definedName>
    <definedName name="BEx7MBQUS90XM01HG3QP9VSB45JM" hidden="1">#REF!</definedName>
    <definedName name="BEx7MHFTPWV1O2S9G3LJU6TJ0U9G" hidden="1">#REF!</definedName>
    <definedName name="BEx7MJ8LL3PU25CBOM4EY29J0XK2" hidden="1">#REF!</definedName>
    <definedName name="BEx7MM8GRDLF6ZFX6M14CPSOWVPK" hidden="1">#REF!</definedName>
    <definedName name="BEx906Q8UE7ZQX141CKE7F6E3QRP" hidden="1">#REF!</definedName>
    <definedName name="BEx90BODOC50E1PA6K9OCSK2WKB4" hidden="1">#REF!</definedName>
    <definedName name="BEx91HHGHKIGJHFEIGTMDH9GJGW2" hidden="1">#REF!</definedName>
    <definedName name="BEx92AK0EY4R6RRG324WTHF2QFU8" hidden="1">#REF!</definedName>
    <definedName name="BEx92CNKI9BA08E5SP34O6JG0JT9" hidden="1">#REF!</definedName>
    <definedName name="BEx92PUAJ86STQCU33LZ05E5NA4J" hidden="1">#REF!</definedName>
    <definedName name="BEx92WVSOCD3RLUNZBF8M8X7OISC" hidden="1">#REF!</definedName>
    <definedName name="BEx94KDG7EPUMXXPEYA4O6T2OZL7" hidden="1">#REF!</definedName>
    <definedName name="BEx9563MH34JSHPOSLRMY9J2PZY8" hidden="1">#REF!</definedName>
    <definedName name="BEx95QHAWLL5W9B6OFN0OQSZ0LJL" hidden="1">#REF!</definedName>
    <definedName name="BEx95VF8S7TCG3Z7QJAUBG9OPU3T" hidden="1">#REF!</definedName>
    <definedName name="BEx9632HUTUI1OXE2RH08QZXV6OV" hidden="1">#REF!</definedName>
    <definedName name="BEx96B0CB2RWVNNIHCRB1YAXSR18" hidden="1">#REF!</definedName>
    <definedName name="BEx96B0HI8T3Q0EERV08GOO6SL53" hidden="1">#REF!</definedName>
    <definedName name="BEx96HWH7U8Z8BT0X9P12QBSLDOT" hidden="1">#REF!</definedName>
    <definedName name="BEx96II22L7OXVQ4X5X1NZ61YJLA" hidden="1">#REF!</definedName>
    <definedName name="BEx96KASH2RZXWWFV9T6M30JU0E0" hidden="1">#REF!</definedName>
    <definedName name="BEx96RSI9NN39KBJDHZFN2TZRFUU" hidden="1">#REF!</definedName>
    <definedName name="BEx976BXCAH2LW8HXFE1L0IFKRTV" hidden="1">#REF!</definedName>
    <definedName name="BEx9811STXRX2VI9PP7XGDK699WC" hidden="1">#REF!</definedName>
    <definedName name="BEx985OYX81U979Z46PJQ4F0DJIQ" hidden="1">#REF!</definedName>
    <definedName name="BEx98GS6HRT03QE3QN8PU8B6ZDCK" hidden="1">#REF!</definedName>
    <definedName name="BEx98UKGRATBYK7YT0K6OBIIG3P4" hidden="1">#REF!</definedName>
    <definedName name="BEx99FZUOSXPB5LBP45ZGOVJ2DJW" hidden="1">#REF!</definedName>
    <definedName name="BEx99PVWMMKMOSRQV65US8ZXBP13" hidden="1">#REF!</definedName>
    <definedName name="BEx9AIIFFPTQKKLOQY3SA0D51FZV" hidden="1">#REF!</definedName>
    <definedName name="BEx9AN5KUGSGKSFB2NDCGFC5TTLO" hidden="1">[1]ZQZBC_REG_02_04!#REF!</definedName>
    <definedName name="BEx9AQAS8LWBA1DB17STOOPCB5F5" hidden="1">[1]ZQBC_PLN_01_03_N!#REF!</definedName>
    <definedName name="BEx9AYOW6W1RCJB9C4J8RXWSJRWM" hidden="1">#REF!</definedName>
    <definedName name="BEx9BIRT7364B07DW7FMC00HEHCI" hidden="1">#REF!</definedName>
    <definedName name="BEx9BLGVLM1WK2JP2725FA95HV1M" hidden="1">#REF!</definedName>
    <definedName name="BEx9DBIBX7W2YOI6MEZDS2IZIQC9" hidden="1">#REF!</definedName>
    <definedName name="BEx9DC3WYKZTOOROT10E1J2HJ38F" hidden="1">#REF!</definedName>
    <definedName name="BEx9DFEGO087V4L9VXPZH78OXUHN" hidden="1">#REF!</definedName>
    <definedName name="BEx9DJ5FHKGQGZ9Q3AUR445WZPKR" hidden="1">#REF!</definedName>
    <definedName name="BEx9DJQZ74XAFXOJCRDWUCV7BXBD" hidden="1">#REF!</definedName>
    <definedName name="BEx9E1KWMBZY7DZ2W81Y28KREC8K" hidden="1">#REF!</definedName>
    <definedName name="BEx9EGV6CYG6ZG9E7TMR9RZYSGH1" hidden="1">#REF!</definedName>
    <definedName name="BEx9EIIL3MUQBD4ZYG7W1J3C5R3P" hidden="1">#REF!</definedName>
    <definedName name="BEx9FKVIU1R1D6J2Q36IQCU8DCEX" hidden="1">#REF!</definedName>
    <definedName name="BEx9GFAR0PPRLWMHF6966JUX8WOU" hidden="1">#REF!</definedName>
    <definedName name="BEx9GHOWIATRBTAFYZCDVDOJPG3X" hidden="1">#REF!</definedName>
    <definedName name="BEx9GJXW8UK9GOBZPQJGA4FL0M2O" hidden="1">#REF!</definedName>
    <definedName name="BEx9GQ8I2G33TZ06DURDD3OVVVH0" hidden="1">#REF!</definedName>
    <definedName name="BEx9H3VD68DFWCMM9L9ES0OI38OJ" hidden="1">#REF!</definedName>
    <definedName name="BEx9H463VQADMKZN7N5G3AEZKKLN" hidden="1">#REF!</definedName>
    <definedName name="BEx9HKT139HM6SWSHO6XVRFA9D25" hidden="1">#REF!</definedName>
    <definedName name="BEx9HU3BPAK91G2PCXDFTVS39TF6" hidden="1">#REF!</definedName>
    <definedName name="BEx9I0U78LVEHO0MPOB5U4RHMUBV" hidden="1">#REF!</definedName>
    <definedName name="BEx9I2MX3GRNC957J8FMHNWP04Q5" hidden="1">#REF!</definedName>
    <definedName name="BEx9IIO2GFG5G3M13E0XY13CS1X5" hidden="1">#REF!</definedName>
    <definedName name="BEx9IPV0JNXRW2B881C8WBY5U1KI" hidden="1">#REF!</definedName>
    <definedName name="BEx9J5G4KNTENNKR0I8QUXAH63HY" hidden="1">#REF!</definedName>
    <definedName name="BEx9JN4PE4DD8H97OYR79YH4TT1W" hidden="1">#REF!</definedName>
    <definedName name="BEx9JP87NI23ZCG507BZPI9RDVNS" hidden="1">#REF!</definedName>
    <definedName name="BExAVL1638ABE13R5SQH026SK9EX" hidden="1">#REF!</definedName>
    <definedName name="BExAW1IMBQBTU0E5J2TQQI2B79VY" hidden="1">#REF!</definedName>
    <definedName name="BExAWQOWYU52ADY8PJEW07L8V0LR" hidden="1">#REF!</definedName>
    <definedName name="BExAWRAJJGQ14IEYUSEF2A75Y29Q" hidden="1">#REF!</definedName>
    <definedName name="BExAXBO7C5ABG11DBFA3YE6QOHIJ" hidden="1">#REF!</definedName>
    <definedName name="BExAXD0OJP1HKJKJ5K01GDQ5ZNUN" hidden="1">#REF!</definedName>
    <definedName name="BExAXKYORDQC03W5C0H08JVIEXU4" hidden="1">#REF!</definedName>
    <definedName name="BExAY9JGYSISL3L87W3W7QBQCYOH" hidden="1">#REF!</definedName>
    <definedName name="BExAYGQ74PJTS6LEG3M06ZBDBD3W" hidden="1">#REF!</definedName>
    <definedName name="BExAZEW9RFEB53NSLTQHJR5KW05P" hidden="1">#REF!</definedName>
    <definedName name="BExAZOC6XQOJNQTSOVB8QUBDEM7O" hidden="1">#REF!</definedName>
    <definedName name="BExAZOHJNJ3OWICYTAY04Q25XN3R" hidden="1">#REF!</definedName>
    <definedName name="BExB0EPIWU3MF95AV50Q7N6AUGB3" hidden="1">#REF!</definedName>
    <definedName name="BExB0G260IMYB3VLVDPA5K54HYBY" hidden="1">#REF!</definedName>
    <definedName name="BExB0MYBF7BVQ9V0ITCDFR9URZXH" hidden="1">#REF!</definedName>
    <definedName name="BExB1DH4P2EVOI478BAF6G8GWQZX" hidden="1">#REF!</definedName>
    <definedName name="BExB1E2PI3YB9R2S4E9KA0I5F7F2" hidden="1">#REF!</definedName>
    <definedName name="BExB1EO9IK6VVT3ZJU8OA7ISGQWB" hidden="1">[1]ZQBC_PLN_01_03_N!#REF!</definedName>
    <definedName name="BExB1KTDW9PPFVAAGRLUC0Q6UAY2" hidden="1">#REF!</definedName>
    <definedName name="BExB29OXW83G4RINVNPVFQZYP15G" hidden="1">#REF!</definedName>
    <definedName name="BExB2VPW6K0D6PXFNB2EI2PAJRLJ" hidden="1">#REF!</definedName>
    <definedName name="BExB3JUJXC8QYV4XAOBJCULQAADA" hidden="1">#REF!</definedName>
    <definedName name="BExB41TWQ6820BR7SVX3Q7SR1LZ8" hidden="1">#REF!</definedName>
    <definedName name="BExB44OC6FOXVZBDEY5BR6SHCZNQ" hidden="1">#REF!</definedName>
    <definedName name="BExB4A2KCGRFVC87ZRC18R8O2XYF" hidden="1">#REF!</definedName>
    <definedName name="BExB50W4NZMCTI79LJI7K2M3YYWH" hidden="1">#REF!</definedName>
    <definedName name="BExB5FFI169HPUHIANYQ0AD30899" hidden="1">#REF!</definedName>
    <definedName name="BExB5QO1H00A2F31OA0QJMJ9IBK1" hidden="1">#REF!</definedName>
    <definedName name="BExB5U9JN1UHEARI0481VU3P9GGG" hidden="1">#REF!</definedName>
    <definedName name="BExB6ALHO50DC73G2A4ASHMSPM4W" hidden="1">#REF!</definedName>
    <definedName name="BExB719QDZHUCTEG17RLVAVI7NF7" hidden="1">#REF!</definedName>
    <definedName name="BExB7749H9BAN46UEXTPW9MWLDL4" hidden="1">#REF!</definedName>
    <definedName name="BExB78M1VRF2LR9CU9MYJY68R1GW" hidden="1">#REF!</definedName>
    <definedName name="BExB78WULSYWGEPQ4MRTK78PT3NF" hidden="1">#REF!</definedName>
    <definedName name="BExB7A44ESAWP3PMXNXFDPRXTP0T" hidden="1">#REF!</definedName>
    <definedName name="BExB7CCZRTPP5XRFAR84CPLTOXI3" hidden="1">#REF!</definedName>
    <definedName name="BExB7JJWTPXE7I91QSE59OHIGWW6" hidden="1">#REF!</definedName>
    <definedName name="BExB8KEWJQOO05VHW4CS61VYZE5U" hidden="1">#REF!</definedName>
    <definedName name="BExB9EDVITSRZC6AZLBXID7PHJ91" hidden="1">#REF!</definedName>
    <definedName name="BExB9YRJT7W79QH0GANZ95GLGTVE" hidden="1">#REF!</definedName>
    <definedName name="BExBA6K3TLYXUTIOWFXK3NMRGHR2" hidden="1">#REF!</definedName>
    <definedName name="BExBA6PE8EEX0NM9BM28HHNN23ES" hidden="1">#REF!</definedName>
    <definedName name="BExBAQ6Q2YRK8BWGHD73X0U6HX7V" hidden="1">#REF!</definedName>
    <definedName name="BExBAVA55ICV4FQI243PBJYPUA75" hidden="1">#REF!</definedName>
    <definedName name="BExBBH5SN6L572X4H3M4QTZFF7T0" hidden="1">[1]ZQZBC_PLN_01_06_N!#REF!</definedName>
    <definedName name="BExBBONITUEQJHSQOLFGHVHC65A9" hidden="1">[1]ZQZBC_REG_02_04!#REF!</definedName>
    <definedName name="BExBCBFKB15FXW0NFNSZEZQRQ8H6" hidden="1">[1]ZQBC_PLN_01_03_N!#REF!</definedName>
    <definedName name="BExBCIH0UBOD07PZ27392P9YXEYX" hidden="1">#REF!</definedName>
    <definedName name="BExBCOGUPM5Z6QHXYY5E10ELG9G8" hidden="1">#REF!</definedName>
    <definedName name="BExBDCLASWBCUKQ99SIH7MEJ6YOG" hidden="1">#REF!</definedName>
    <definedName name="BExBE7BBX2NP1GFQT3X635DFIIBD" hidden="1">#REF!</definedName>
    <definedName name="BExBEA0GG7687K6HIOVHXOZ6PD3F" hidden="1">#REF!</definedName>
    <definedName name="BExBEKY7F5N6N9WH09ZKFZ3TJJ14" hidden="1">#REF!</definedName>
    <definedName name="BExBENN9Z0JJ1YMZZDUYFE3OR74M" hidden="1">#REF!</definedName>
    <definedName name="BExCRYEGVK7KU00YBTX1M0GH26ZC" hidden="1">#REF!</definedName>
    <definedName name="BExCS374J04NGO2XYCNH8S3KUK18" hidden="1">[1]ZQBC_PLN_01_03_N!#REF!</definedName>
    <definedName name="BExCS9SHI3N58U0N2PGEOZ4RH8IF" hidden="1">#REF!</definedName>
    <definedName name="BExCSHFJMTBG8TXFAPM1YMJ2C7TB" hidden="1">#REF!</definedName>
    <definedName name="BExCSUGZNI42DM5JIEXJLRDBF6Z4" hidden="1">[1]ZQZBC_REG_02_04!#REF!</definedName>
    <definedName name="BExCTH8YWODCTNH1ADX45WCZUZ5C" hidden="1">#REF!</definedName>
    <definedName name="BExCUQCQVOC1XPB61WI3R3CW0CRD" hidden="1">#REF!</definedName>
    <definedName name="BExCV155OWE7PIVZUK23BXNDWP3Q" hidden="1">#REF!</definedName>
    <definedName name="BExCV3ZMETOSDFFYA3PTQUD7GPJM" hidden="1">#REF!</definedName>
    <definedName name="BExCV5N016BKAHGA5WBLU48U1RS3" hidden="1">#REF!</definedName>
    <definedName name="BExCVM9RY4KS1QHWHDGY48P399TD" hidden="1">#REF!</definedName>
    <definedName name="BExCWV80WWPJLTUL2VJBPU5W7SI9" hidden="1">#REF!</definedName>
    <definedName name="BExCXT8KYZE7Q8L5Z2LZX96ANYH9" hidden="1">#REF!</definedName>
    <definedName name="BExCXVHM1BRN73RACVC4B9T2I1YG" hidden="1">#REF!</definedName>
    <definedName name="BExCXWDY0AOQLRBGHBB2DDB68LEF" hidden="1">[1]ZQBC_PLN_01_03_N!#REF!</definedName>
    <definedName name="BExCY887SHTTEYO0U875YVNOAV60" hidden="1">#REF!</definedName>
    <definedName name="BExCYTYF7KGOW2BCYK1LH7OMH040" hidden="1">#REF!</definedName>
    <definedName name="BExCZ8CA1LQC2DRCGF6SW926PTMI" hidden="1">#REF!</definedName>
    <definedName name="BExD0L6V9ZAQ8DYCKUZHD1HCK0R6" hidden="1">#REF!</definedName>
    <definedName name="BExD0YDM6QOAH0SUN3EB83EKA7JZ" hidden="1">#REF!</definedName>
    <definedName name="BExD11IYZB04LHMTVAC6VO4DE2DR" hidden="1">#REF!</definedName>
    <definedName name="BExD1TP06FGT18KW5BYXXVZB0NZC" hidden="1">#REF!</definedName>
    <definedName name="BExD23QJNRMXRMQLM98NN33TURL6" hidden="1">#REF!</definedName>
    <definedName name="BExD246NLMA11PV6Y99H1FAEAOGI" hidden="1">#REF!</definedName>
    <definedName name="BExD2DBTWO7RQCUN679N84OXQ5OT" hidden="1">#REF!</definedName>
    <definedName name="BExD2ETTJYF64I3N9P3TP46EW3NG" hidden="1">#REF!</definedName>
    <definedName name="BExD2O9L33JZKZOL6FY41I5S1591" hidden="1">#REF!</definedName>
    <definedName name="BExD2VWMESKUJL8ZGDBUAQV67D7Q" hidden="1">#REF!</definedName>
    <definedName name="BExD3ESDJXZXXBH1F4AJUVK5HPGN" hidden="1">#REF!</definedName>
    <definedName name="BExD3KXILJSLO1GNOXBY52GJPVTY" hidden="1">#REF!</definedName>
    <definedName name="BExD3O2VQHMUJ12Y5K7ZJ4UX1FYC" hidden="1">#REF!</definedName>
    <definedName name="BExD3ZX46964SM8TAF5PFJHE1X8V" hidden="1">#REF!</definedName>
    <definedName name="BExD4BR8QFJNSY44FUCSMWOEFWM9" hidden="1">#REF!</definedName>
    <definedName name="BExD4NAKCGI0A97E382ZDPX0UYWK" hidden="1">#REF!</definedName>
    <definedName name="BExD53BQVO4DZ3KUOQ4QMNZQIO51" hidden="1">#REF!</definedName>
    <definedName name="BExD5FBB7KCQQLQDGVGVASJKNVTS" hidden="1">#REF!</definedName>
    <definedName name="BExD5YHUPYG63IIQASMTVOB8J7EN" hidden="1">[1]ZQZBC_REG_02_04!#REF!</definedName>
    <definedName name="BExD6TD71XX9N49HGDUK8MXKKXYU" hidden="1">#REF!</definedName>
    <definedName name="BExD74LQMOBXLBZOAA3JSIKTP1I3" hidden="1">#REF!</definedName>
    <definedName name="BExD7GFZVGH9M9T7QDEKAI00Y8MZ" hidden="1">#REF!</definedName>
    <definedName name="BExD7VFH7K6AZE1MD0CWFQ5FP9OU" hidden="1">[1]ZQBC_PLN_01_03_N!#REF!</definedName>
    <definedName name="BExD7XJ00CUN1NP0Q2FUR4KBFTZG" hidden="1">#REF!</definedName>
    <definedName name="BExD8DEOZEU2F6BY1LG8OX5FFVIE" hidden="1">#REF!</definedName>
    <definedName name="BExD9FX2QXLTBF9PYSSKEWXA1I61" hidden="1">#REF!</definedName>
    <definedName name="BExD9H9OZGM7SX84VYX9N7KFJ268" hidden="1">#REF!</definedName>
    <definedName name="BExDA8ZOARVEQ1TIPE80ROPCZDQJ" hidden="1">#REF!</definedName>
    <definedName name="BExDAKZAX8R6L0QCZSZ72YS114XS" hidden="1">#REF!</definedName>
    <definedName name="BExDAP0ZHY8ZXU6RB652G3F9U9JR" hidden="1">[1]ZQZBC_REG_02_04!#REF!</definedName>
    <definedName name="BExDATTNCV0F68Y5PK3GMRSXBEPR" hidden="1">#REF!</definedName>
    <definedName name="BExDC14O9WFNT0WE801ENJUU5L5J" hidden="1">#REF!</definedName>
    <definedName name="BExEOJ41HX998KGAAA8TYGGS7X8M" hidden="1">#REF!</definedName>
    <definedName name="BExEON0ALKWI5WIGWRJLLTF4XGCC" hidden="1">#REF!</definedName>
    <definedName name="BExEPC15P2REPF88BIEY2UMCP9GM" hidden="1">#REF!</definedName>
    <definedName name="BExEPEVPYN0G39HQ3DU1M85J9MER" hidden="1">#REF!</definedName>
    <definedName name="BExEPR64GURFJHR2U73JSL2UON2A" hidden="1">#REF!</definedName>
    <definedName name="BExEQEJPDDC0SUQQHSBVHX1VETKU" hidden="1">#REF!</definedName>
    <definedName name="BExEQJ1K3Q7LOLBHHKVOZD6EXF1U" hidden="1">#REF!</definedName>
    <definedName name="BExEQSHC2NRA0LAKB0JUMSYJWC5P" hidden="1">#REF!</definedName>
    <definedName name="BExEQUFDXWZN9ROGQISKH4SDFZYX" hidden="1">#REF!</definedName>
    <definedName name="BExER57UU183X1RFWKP1BH49FEJE" hidden="1">#REF!</definedName>
    <definedName name="BExERLEGOJ8LKU0LINW33J526GVF" hidden="1">#REF!</definedName>
    <definedName name="BExES2S9BD8ZXCTKN9JER0HI5OA6" hidden="1">[1]ZQBC_PLN_01_03_N!#REF!</definedName>
    <definedName name="BExES3ZGDXY8KNY6G6Z0C2Q7W1UE" hidden="1">#REF!</definedName>
    <definedName name="BExET0I18QJURUPDE70GTHOEX0SQ" hidden="1">#REF!</definedName>
    <definedName name="BExET2WCLE0DG23ZOO35V56ZWFE0" hidden="1">#REF!</definedName>
    <definedName name="BExET7ZSNZQOBO7Y3I86YBBZQCHH" hidden="1">#REF!</definedName>
    <definedName name="BExETNVMGCJC3ALIE9UAACWRR2FP" hidden="1">[1]ZQZBC_REG_02_04!#REF!</definedName>
    <definedName name="BExETQVI3OYIOG4I10N5MR6Q532N" hidden="1">#REF!</definedName>
    <definedName name="BExETTKNDWYFZUG3HN4NEKWEB5YV" hidden="1">#REF!</definedName>
    <definedName name="BExETVO4QFP3S410LJIEWIHYDHOU" hidden="1">#REF!</definedName>
    <definedName name="BExEUK8W4EHPSN1LEAL67UI9LBU2" hidden="1">#REF!</definedName>
    <definedName name="BExEUNJKP9A47DKEHQJLAJH3BZP5" hidden="1">#REF!</definedName>
    <definedName name="BExEV7BIXY0PNBZD7CP4KPCKXYBN" hidden="1">#REF!</definedName>
    <definedName name="BExEWAA7JPZT6S8NDDQAF91HY7P7" hidden="1">#REF!</definedName>
    <definedName name="BExEX25N6632Q2U1DH066VVMMAGN" hidden="1">#REF!</definedName>
    <definedName name="BExEX2AYGYOUGXE1L7DN0B6WR66E" hidden="1">#REF!</definedName>
    <definedName name="BExEX4JXQ0L060X8PFTI6UGHNFNW" hidden="1">#REF!</definedName>
    <definedName name="BExEY6GS4CBI6JNK5AV1BZ04YHFQ" hidden="1">[1]ZQZBC_REG_02_04!#REF!</definedName>
    <definedName name="BExEY7IFW8RTSNNV3FHHYEO5H0AE" hidden="1">#REF!</definedName>
    <definedName name="BExEYKJVZPE3A96B8AIP3IITD56G" hidden="1">#REF!</definedName>
    <definedName name="BExEYT3BE479OQUPMUL7NL87HFNU" hidden="1">#REF!</definedName>
    <definedName name="BExEZW1Y3M57RRZ56VV7DF9X619L" hidden="1">#REF!</definedName>
    <definedName name="BExF0MKRZGF4F706JCNS1KIYEVDX" hidden="1">#REF!</definedName>
    <definedName name="BExF14K5R2H1H9JV0N6DBLHUIIKD" hidden="1">#REF!</definedName>
    <definedName name="BExF1DZY1QG8VP29J7H1KWT95A9V" hidden="1">#REF!</definedName>
    <definedName name="BExF1TVSQQHB0Z0I0TL2ZLVCDE50" hidden="1">#REF!</definedName>
    <definedName name="BExF1UMV2FVEBVJLPLBOGV7DN1JS" hidden="1">#REF!</definedName>
    <definedName name="BExF277T1DEYNBXIVP54NWDNZRGX" hidden="1">#REF!</definedName>
    <definedName name="BExF3LPZ4VPJKH07FJC9FE74ZN6K" hidden="1">#REF!</definedName>
    <definedName name="BExF46EBVUYMWD5OAGU662W1V91N" hidden="1">#REF!</definedName>
    <definedName name="BExF4C3AU5TU7WPX9SVGYD0WUAI2" hidden="1">#REF!</definedName>
    <definedName name="BExF4MVQLYANEICBT7GH7RGV15G6" hidden="1">#REF!</definedName>
    <definedName name="BExF54EZT3FMJ79XYOCGA3DVLRAP" hidden="1">#REF!</definedName>
    <definedName name="BExF5L72S3DQ59NKC35YOMUWEG08" hidden="1">#REF!</definedName>
    <definedName name="BExF5OSJPJUHOBH5UO519MS5FV6M" hidden="1">#REF!</definedName>
    <definedName name="BExF6N3V8FNSQJC6A6MCF03ZAA5W" hidden="1">#REF!</definedName>
    <definedName name="BExF6RLQ6WFFIEHQGHDCL8RWF7PA" hidden="1">[1]ZQBC_PLN_01_03_N!#REF!</definedName>
    <definedName name="BExF78ORD51H2LCFAQWCLGK8FBM1" hidden="1">#REF!</definedName>
    <definedName name="BExF7SGU8IEYI1XVA6BWE687GAIJ" hidden="1">#REF!</definedName>
    <definedName name="BExF8C8YV94YAIMXCKIUOWNQNRBC" hidden="1">#REF!</definedName>
    <definedName name="BExF8FJMWWMW7WS84NZV7MCDWBO0" hidden="1">[1]ZQZBC_PLN_01_06_N!#REF!</definedName>
    <definedName name="BExGL6IPXDOHQ1LB2D3GZXKLLB4P" hidden="1">#REF!</definedName>
    <definedName name="BExGLF242K2L0E9HZNZTF0TTN33Q" hidden="1">#REF!</definedName>
    <definedName name="BExGM4ZIOWDPXHAR2FQQAOBA3QQD" hidden="1">#REF!</definedName>
    <definedName name="BExGMC6GO2W9TXUG7N8LXR0L17CZ" hidden="1">#REF!</definedName>
    <definedName name="BExGMP2FJRFW3IHF713S83MUNO63" hidden="1">#REF!</definedName>
    <definedName name="BExGNEUCBX3Y5PZ217AK4UFULZGP" hidden="1">#REF!</definedName>
    <definedName name="BExGNUKPXEN546BV5YY8S7LMWOX2" hidden="1">#REF!</definedName>
    <definedName name="BExGO1GWKH1LJYM1TW7FQYDWB4Q9" hidden="1">#REF!</definedName>
    <definedName name="BExGO7GOTXWOUHKJKTX32MSP3GNH" hidden="1">[1]ZQBC_PLN_01_03_N!#REF!</definedName>
    <definedName name="BExGPTLP106PIE3TKA2163916WPX" hidden="1">#REF!</definedName>
    <definedName name="BExGPU1Y147223U8ADBU8O74KD9T" hidden="1">#REF!</definedName>
    <definedName name="BExGPXSS8MSSUPWV44K89Z96B9TR" hidden="1">#REF!</definedName>
    <definedName name="BExGQ9SCA2OJYNB1N6WEQ2UEK5TX" hidden="1">#REF!</definedName>
    <definedName name="BExGQBAA4HRKVWA7F9DJELI595BJ" hidden="1">[1]ZQZBC_REG_02_04!#REF!</definedName>
    <definedName name="BExGQJTX2KEG6KNLHJUI6XXVYUAP" hidden="1">#REF!</definedName>
    <definedName name="BExGQT9PRQRURO5VSJ7QAB75O4ZO" hidden="1">#REF!</definedName>
    <definedName name="BExGR1T3LM1R8MCKU012AAAYTME2" hidden="1">#REF!</definedName>
    <definedName name="BExGR3B0XW7Z8V6KTDKTWZB2DCY2" hidden="1">#REF!</definedName>
    <definedName name="BExGR9WETFADNTMJ20GHNAJ1F7GF" hidden="1">#REF!</definedName>
    <definedName name="BExGROL49CRZFR0ZM4E999I1QQ9S" hidden="1">#REF!</definedName>
    <definedName name="BExGRTOI9X3XYYD89XDEAVZ9OJYR" hidden="1">#REF!</definedName>
    <definedName name="BExGRUKW38WQTDJEN27QDQNQUYGY" hidden="1">#REF!</definedName>
    <definedName name="BExGS40UM7IOCY32AO2PA15YRVVK" hidden="1">#REF!</definedName>
    <definedName name="BExGSNI1EAT5IRCJ0AXWH8ANOETX" hidden="1">[1]ZQZBC_REG_02_04!#REF!</definedName>
    <definedName name="BExGTEMEB67U5UI9VJ04JZCOEFXF" hidden="1">#REF!</definedName>
    <definedName name="BExGTMPV2QPNUZ0KSJPPAJWMZ30O" hidden="1">#REF!</definedName>
    <definedName name="BExGTP9IOR5YLLW4H17ARKFWK1DT" hidden="1">#REF!</definedName>
    <definedName name="BExGTRNUSPUD0J6S0N1V8YEOT8GH" hidden="1">#REF!</definedName>
    <definedName name="BExGU4ZW66RINTPSA4PIO5Q6IMM1" hidden="1">#REF!</definedName>
    <definedName name="BExGUB4ZYK53FVNAULUIBHN8D8KT" hidden="1">#REF!</definedName>
    <definedName name="BExGUF18YDHXY8MC0905QAE23Q0A" hidden="1">#REF!</definedName>
    <definedName name="BExGUGU5SMJJAKC62NZE6ZCQR2QY" hidden="1">#REF!</definedName>
    <definedName name="BExGUNQBGWVAODJNAE79WA3TY0KA" hidden="1">#REF!</definedName>
    <definedName name="BExGUXX0RMWL5UWEX9XQGVON7C81" hidden="1">[1]ZQZBC_REG_02_04!#REF!</definedName>
    <definedName name="BExGV7NSHPKQEYFH3A6ADICPV7J3" hidden="1">#REF!</definedName>
    <definedName name="BExGV89CM03VO6YMTQCGLZTTHWKT" hidden="1">[1]ZQZBC_REG_02_04!#REF!</definedName>
    <definedName name="BExGVDSVEAGIFKSJN0ZD3H4YH73S" hidden="1">[1]ZQZBC_REG_02_04!#REF!</definedName>
    <definedName name="BExGWTNGUZLDT8OWLGBMXPUG5HMJ" hidden="1">#REF!</definedName>
    <definedName name="BExGX6JF49MJ890OVWJNG424P81P" hidden="1">#REF!</definedName>
    <definedName name="BExGX750HSKAL5M99Y0IC32NWEH5" hidden="1">#REF!</definedName>
    <definedName name="BExGXFJ4V0ESH0BTBTS5WODT9QO3" hidden="1">#REF!</definedName>
    <definedName name="BExGXYPIJEJ93NGVAM484CLDDIO7" hidden="1">#REF!</definedName>
    <definedName name="BExGYI1ICI41GGI0IJ9BPAT69IIQ" hidden="1">[1]ZQZBC_REG_02_04!#REF!</definedName>
    <definedName name="BExGYUH6UKKA3O4KEDTI3PZK3S0X" hidden="1">#REF!</definedName>
    <definedName name="BExGYY2ONE6WQ2Y2VQKX8XVVYJ6Y" hidden="1">#REF!</definedName>
    <definedName name="BExGZ2KIBCFCQQM8SVEARX84ALTB" hidden="1">#REF!</definedName>
    <definedName name="BExGZ6WW6IFSRA6M01SYGYTI9SYM" hidden="1">#REF!</definedName>
    <definedName name="BExGZ7NY2FDQEEKVKOHQ713UK89H" hidden="1">#REF!</definedName>
    <definedName name="BExGZ9BDDDJ8M4OMDCW6TR3YAWGW" hidden="1">#REF!</definedName>
    <definedName name="BExH05ZAO58KEEBYEVQXU5JLP0LH" hidden="1">#REF!</definedName>
    <definedName name="BExH0ETHUGLBXBWZPRRWL8IVCYIJ" hidden="1">#REF!</definedName>
    <definedName name="BExH163DCM6TVKA7ZI26Y76WO0JV" hidden="1">#REF!</definedName>
    <definedName name="BExH1JKW7W9AQEV1383HV6JKL8VK" hidden="1">#REF!</definedName>
    <definedName name="BExH1OIU3XT4H0UBC9WIAPBQ4Z2L" hidden="1">#REF!</definedName>
    <definedName name="BExH1SFA1V8KQVQV8MT7CRF9WDDS" hidden="1">#REF!</definedName>
    <definedName name="BExH1UYVN4CGUVVAP79RZAW1IYMK" hidden="1">#REF!</definedName>
    <definedName name="BExH1UYWZROXJ27N5NSXTAD179HH" hidden="1">[1]ZQBC_PLN_01_03_N!#REF!</definedName>
    <definedName name="BExH1XO01C71DZD1HMM8VFB0BM0P" hidden="1">#REF!</definedName>
    <definedName name="BExH1Z5YO4WB4ZASLB8ZC5J1B2XP" hidden="1">[1]ZQZBC_REG_02_04!#REF!</definedName>
    <definedName name="BExH2LCD5JOVYO5OKLZJRHPV9DNT" hidden="1">[1]ZQZBC_REG_02_04!#REF!</definedName>
    <definedName name="BExH2SU3WWM0HRFZNQFCAR46PYGF" hidden="1">#REF!</definedName>
    <definedName name="BExH372KPBADCDAILORTD8CH2MPU" hidden="1">#REF!</definedName>
    <definedName name="BExIGAXL27FGCA1ZIATR39XQ7AR3" hidden="1">#REF!</definedName>
    <definedName name="BExIGBTZ5ZM3SXDXH73GJZX372PB" hidden="1">#REF!</definedName>
    <definedName name="BExIHUTSOQ77YW4U4HT2QCEKSDS9" hidden="1">#REF!</definedName>
    <definedName name="BExII7V7CJZ7DPTHN0YKHZE57NM4" hidden="1">#REF!</definedName>
    <definedName name="BExIIM3MJCPGT5ISU0ROUP3XPNMV" hidden="1">#REF!</definedName>
    <definedName name="BExIIMP742P7WFXRWEWWZZT657OF" hidden="1">#REF!</definedName>
    <definedName name="BExIIR1QC64BTPROBS5UKJC9EPBW" hidden="1">#REF!</definedName>
    <definedName name="BExIJ0HITVM4OYEEEMFIVUPCNM9S" hidden="1">#REF!</definedName>
    <definedName name="BExIJ24Y767M0FBMK90JAK8JEAPN" hidden="1">#REF!</definedName>
    <definedName name="BExIJDTKW3K70476I233PSVWPB30" hidden="1">#REF!</definedName>
    <definedName name="BExIJF0Q8SOCLLWCS8V6CSQI370T" hidden="1">#REF!</definedName>
    <definedName name="BExIKJ12322HZC9UKYV08BRUJVMQ" hidden="1">#REF!</definedName>
    <definedName name="BExIKWO30UC464DLNY2WXL9L69U3" hidden="1">#REF!</definedName>
    <definedName name="BExILBSVW26Q15YL0NSMG34Q8AGG" hidden="1">#REF!</definedName>
    <definedName name="BExILFJV3X1X0HX1F7SIL38LFRXX" hidden="1">#REF!</definedName>
    <definedName name="BExILQ6SMDHMRJSBYOYUMQKOZ2RM" hidden="1">#REF!</definedName>
    <definedName name="BExILSQFQ1CHDGOZTB1FB8MG0U2S" hidden="1">#REF!</definedName>
    <definedName name="BExILUOMF8FLBLG5RXQBHIEZ9C0E" hidden="1">#REF!</definedName>
    <definedName name="BExIMEBBD14IYSW0X6M3CP1YG17P" hidden="1">#REF!</definedName>
    <definedName name="BExIMH5PBYAXU77GVUFT0KZXEUVA" hidden="1">#REF!</definedName>
    <definedName name="BExIMRI188MAJJM4PQQ1UDGIFM99" hidden="1">#REF!</definedName>
    <definedName name="BExIMZ582U68S6TAWFCCCAKROP7B" hidden="1">#REF!</definedName>
    <definedName name="BExINGIWJUD0MFKK34QQ3922PHUF" hidden="1">#REF!</definedName>
    <definedName name="BExINHF87PUEYJ4GDDZSN6KRBCRT" hidden="1">#REF!</definedName>
    <definedName name="BExIO7762PI3R6Z4PB2EC46EJT7G" hidden="1">#REF!</definedName>
    <definedName name="BExIOCG31CW4YS7LAL2RP9VJ65FR" hidden="1">#REF!</definedName>
    <definedName name="BExIOTDLO0Q2IYB5B4Q3TXRA2YDZ" hidden="1">#REF!</definedName>
    <definedName name="BExIP0VAZJ2K3DG6TC8PMLLUMAEI" hidden="1">#REF!</definedName>
    <definedName name="BExIP643TMP1ZBG0SHCNS1R03PJK" hidden="1">#REF!</definedName>
    <definedName name="BExIPE7DY6LFJKS1X0GZF9RL4H46" hidden="1">#REF!</definedName>
    <definedName name="BExIPYQFE5K0VIXLOXATD7IP8IJU" hidden="1">#REF!</definedName>
    <definedName name="BExIQ6OEUJ2DOYD770WM1TA78M20" hidden="1">#REF!</definedName>
    <definedName name="BExIQINZ72CNY56V9O50HDTRAD8M" hidden="1">#REF!</definedName>
    <definedName name="BExIQLD3ROMGT3HSAEOSAZYFGZVK" hidden="1">#REF!</definedName>
    <definedName name="BExIQN5P2F0WP5TNF00ZW9UP6BGL" hidden="1">#REF!</definedName>
    <definedName name="BExIQOCZULQN5NV7QGN82B6Z1CFC" hidden="1">#REF!</definedName>
    <definedName name="BExIQTLR3QHV0I0NYWEJMMRU9S0A" hidden="1">#REF!</definedName>
    <definedName name="BExIQYECFYOQTSZR9U5X5YRQUVBX" hidden="1">#REF!</definedName>
    <definedName name="BExIR8AFUP9ZN9QD1VQ02UWGFJKA" hidden="1">[1]ZQZBC_REG_02_04!#REF!</definedName>
    <definedName name="BExIRI15PZOMCJQX4K5T6EL3A8H0" hidden="1">#REF!</definedName>
    <definedName name="BExIRO69MUD3ZV8E65IXJLETKOY7" hidden="1">#REF!</definedName>
    <definedName name="BExIRRGYUYEWEZY2WOZ37HNWSK0N" hidden="1">#REF!</definedName>
    <definedName name="BExIRVNZZ9L9LIBAEBPWRS1IHM4A" hidden="1">#REF!</definedName>
    <definedName name="BExISCWB08J256FCO83NSPBFFE46" hidden="1">#REF!</definedName>
    <definedName name="BExISXVM10L89SO56S9V336HLT7R" hidden="1">#REF!</definedName>
    <definedName name="BExISYS0B76N1U5ILES3FGOLC6FK" hidden="1">#REF!</definedName>
    <definedName name="BExIT7RNMGO1UM8PG9BYGYT92AY3" hidden="1">#REF!</definedName>
    <definedName name="BExITE29MVZ3QJJRPAWAATQ1PUOM" hidden="1">#REF!</definedName>
    <definedName name="BExITR8TRXQULDLPTACROH947Y33" hidden="1">#REF!</definedName>
    <definedName name="BExIU5S8A378AM7I6B8NBMQL8G1T" hidden="1">#REF!</definedName>
    <definedName name="BExIUQ5VSYENRLPNJTJAKPBBHISD" hidden="1">#REF!</definedName>
    <definedName name="BExIUSV14VVM8P7TCNQNCW1S82WU" hidden="1">#REF!</definedName>
    <definedName name="BExIVHQDVUHKLS148QWVCM3KMNJW" hidden="1">#REF!</definedName>
    <definedName name="BExIVLMNTSVCWMWYXMDSCEV4JBFR" hidden="1">#REF!</definedName>
    <definedName name="BExIVP84UVWAZ7PANN1LVKADLNNY" hidden="1">#REF!</definedName>
    <definedName name="BExIWTDXFUWVYBQESO5CWKRJER7E" hidden="1">#REF!</definedName>
    <definedName name="BExIX0A3PWRKTM1XZER1O9CA7OBA" hidden="1">#REF!</definedName>
    <definedName name="BExIX76ANFIYB411PVORG0OVBF3C" hidden="1">#REF!</definedName>
    <definedName name="BExIY9333RU81ENX122Q7CXEUA32" hidden="1">#REF!</definedName>
    <definedName name="BExIYF2VWNO8NBSIVR69ZH9LZF4W" hidden="1">#REF!</definedName>
    <definedName name="BExIYL2OUVLJZVI6HDEXM1IEJT9R" hidden="1">#REF!</definedName>
    <definedName name="BExIZAJS6YJQZNIMXSWXT0RU51DT" hidden="1">#REF!</definedName>
    <definedName name="BExIZLHJQM4IHHTD3UEY6TRLSCPU" hidden="1">#REF!</definedName>
    <definedName name="BExIZLXSRKW3L5QVJ61B21FNSLV8" hidden="1">#REF!</definedName>
    <definedName name="BExIZM34IL9I3T662RCBZYUZ9OPX" hidden="1">#REF!</definedName>
    <definedName name="BExIZYOB8PNB1QA8EEMTFK613JYM" hidden="1">#REF!</definedName>
    <definedName name="BExJ08KB1IAN6JNARQ00WCSHAPF0" hidden="1">#REF!</definedName>
    <definedName name="BExJ0RQUMO8XC8F9KBEUCYPP77WI" hidden="1">#REF!</definedName>
    <definedName name="BExJ0SCGFCJ9MJRPD4GPKIWNP5UF" hidden="1">[1]ZQBC_PLN_01_03_N!#REF!</definedName>
    <definedName name="BExJ18TUXRCLPD89DQ2AY2YBC6TU" hidden="1">#REF!</definedName>
    <definedName name="BExKCDYJ50O8B2OSSXLQ4A1K0812" hidden="1">#REF!</definedName>
    <definedName name="BExKER2TTEJ75PW11WCEFJN8TWZ0" hidden="1">#REF!</definedName>
    <definedName name="BExKF0O2XK0JHGNOK7YRFP9SBOHH" hidden="1">#REF!</definedName>
    <definedName name="BExKFCSZWOIJFD4WW4948OB5R4K9" hidden="1">#REF!</definedName>
    <definedName name="BExKFIY2TWFR0EC18X6Q1DDMRRX3" hidden="1">#REF!</definedName>
    <definedName name="BExKFMJQHSDU04MON4WU9XM9FD0B" hidden="1">#REF!</definedName>
    <definedName name="BExKG1ZCBSQHAXSC30LLVFNYH4PR" hidden="1">#REF!</definedName>
    <definedName name="BExKG3XCZYDY0NPQZD4P69LUGBJD" hidden="1">[1]ZQZBC_REG_02_04!#REF!</definedName>
    <definedName name="BExKG5KSNA0HLNSB38O534SVSW3L" hidden="1">#REF!</definedName>
    <definedName name="BExKGSI47IPRI0G85MHN9NSFTF50" hidden="1">#REF!</definedName>
    <definedName name="BExKH7MW8NIHYLBS5XVMYIF9XV2S" hidden="1">[1]ZQZBC_REG_02_04!#REF!</definedName>
    <definedName name="BExKHJRZPOAAYWTXC8WANK0L3XCO" hidden="1">#REF!</definedName>
    <definedName name="BExKHMH2B8OT8TU7L1QE26IBQ8FS" hidden="1">#REF!</definedName>
    <definedName name="BExKHU455ZH5GKG6E2QGSHXSSD09" hidden="1">#REF!</definedName>
    <definedName name="BExKHYRGYD3D7I182CB9ABBIKAIV" hidden="1">#REF!</definedName>
    <definedName name="BExKI45II0L9T8AWY4U7JCILHXCG" hidden="1">#REF!</definedName>
    <definedName name="BExKIC3IGBBP53RDZ6SSVPIQ2JEV" hidden="1">#REF!</definedName>
    <definedName name="BExKIDAP6Q5LLW3KNPTNETM4FK8G" hidden="1">[1]ZQBC_PLN_01_03_N!#REF!</definedName>
    <definedName name="BExKIWXB61X2ZFKEM516HYN09OMX" hidden="1">#REF!</definedName>
    <definedName name="BExKK0C1XGFVNDIKCWYAR98RG9OK" hidden="1">#REF!</definedName>
    <definedName name="BExKKGZ0BG8GH5G0FL4OM1XMN4FR" hidden="1">#REF!</definedName>
    <definedName name="BExKKQ40P3CU9NH7936UH9LM6VRJ" hidden="1">#REF!</definedName>
    <definedName name="BExKLLA4GE53GR94DWBMDFMYAB05" hidden="1">#REF!</definedName>
    <definedName name="BExKM87GLBXV13KUPDU4NIA7Y5NQ" hidden="1">#REF!</definedName>
    <definedName name="BExKMG5F5P8TUG5A0TI9SI8E5JLV" hidden="1">#REF!</definedName>
    <definedName name="BExKN9O4PYB67UMV1XA2V0BLMGZV" hidden="1">#REF!</definedName>
    <definedName name="BExKNQAXDD23AFVJLU72AR6X1PIR" hidden="1">[1]ZQZBC_REG_02_04!#REF!</definedName>
    <definedName name="BExKOHKQPF954ZYX2POUB0ZP5RPJ" hidden="1">#REF!</definedName>
    <definedName name="BExKOLH0512OR3NJN08UMM9EAM0W" hidden="1">#REF!</definedName>
    <definedName name="BExKOR0J3AHVLAIKDV88C0WQFNRO" hidden="1">#REF!</definedName>
    <definedName name="BExKPASNFSJMGKE8NVFL5X8LR6X1" hidden="1">#REF!</definedName>
    <definedName name="BExKPKZHYYPCAGJ5HQ0DW3TH7SAT" hidden="1">#REF!</definedName>
    <definedName name="BExKQMR0OMKJG5P7K2X9Q3EL8MIG" hidden="1">#REF!</definedName>
    <definedName name="BExKQOZTBIJZ6MNH4K3END5NOYR1" hidden="1">#REF!</definedName>
    <definedName name="BExKQUOUJJD11PRIRWBWSYL57F0B" hidden="1">#REF!</definedName>
    <definedName name="BExKQUU5QA10KXLVN9WW0YRWN457" hidden="1">#REF!</definedName>
    <definedName name="BExKR26LEB6FSIZVDUIG998JIFAA" hidden="1">#REF!</definedName>
    <definedName name="BExKRRNJ7WYH0VSZCM4KRSVYEEWG" hidden="1">#REF!</definedName>
    <definedName name="BExKSG8FV6NDQ12FX8MPCQLA3PBG" hidden="1">#REF!</definedName>
    <definedName name="BExKSNVJDEDLE2Q90VVIDP2677MI" hidden="1">#REF!</definedName>
    <definedName name="BExKSUX0C9NVFLFDK5HHKDTKTJKZ" hidden="1">#REF!</definedName>
    <definedName name="BExKSXM32YE7WZK4GITMNNVQYK3J" hidden="1">#REF!</definedName>
    <definedName name="BExKT2PJ0FSK12M0GGIY5DM7HH5M" hidden="1">[1]ZQZBC_PLN_01_06_N!#REF!</definedName>
    <definedName name="BExKU3KNJR9D5HU56GUT5H2IS7SB" hidden="1">#REF!</definedName>
    <definedName name="BExKV334TF72KF5T4TNAVXPARXIP" hidden="1">[1]ZQBC_PLN_01_03_N!#REF!</definedName>
    <definedName name="BExKV56NZ8EC9WR0KVHOW1TV9N6M" hidden="1">#REF!</definedName>
    <definedName name="BExKVK65NA9FIMJY42CZTL6KPB1U" hidden="1">#REF!</definedName>
    <definedName name="BExKVMV9AEIU94QDY3F6PRZJNG39" hidden="1">#REF!</definedName>
    <definedName name="BExKW3Y92HZEVAZWX06TJ9355384" hidden="1">#REF!</definedName>
    <definedName name="BExM995RT6RGZQ9UK3AJ9LM2BCZX" hidden="1">#REF!</definedName>
    <definedName name="BExMBJQ8ICWUWKP68CPPYASWUN4E" hidden="1">#REF!</definedName>
    <definedName name="BExMBYPQZ7QLT1PRZKWH0D7KQVAB" hidden="1">[1]ZQZBC_REG_02_04!#REF!</definedName>
    <definedName name="BExMC1PMJS9R7QEPMHKS0NIDNOFY" hidden="1">#REF!</definedName>
    <definedName name="BExMC85HGDL5XZPO73ZKYQMVMVLW" hidden="1">#REF!</definedName>
    <definedName name="BExMD89QIOU6JY2D1UKA7M26M80B" hidden="1">#REF!</definedName>
    <definedName name="BExMDFM170RLAP1NOWSXEMXARNZ0" hidden="1">#REF!</definedName>
    <definedName name="BExMDH3YAZD1RLELE7M26FTF7SV5" hidden="1">#REF!</definedName>
    <definedName name="BExMDUFZSAL97ZXAJXGOSGNMZQ41" hidden="1">#REF!</definedName>
    <definedName name="BExME9A6MTZX1393DHZYMZQQSIUZ" hidden="1">#REF!</definedName>
    <definedName name="BExME9KY0V8VJS19ZKMR22YVGZUX" hidden="1">#REF!</definedName>
    <definedName name="BExMEMGXPZSX6ZTYL39EP1MYZEWK" hidden="1">#REF!</definedName>
    <definedName name="BExMER9KTDPG9973XI4H5B59JY3P" hidden="1">#REF!</definedName>
    <definedName name="BExMEYLTMI0OCLSFH9PG9XZYJI0Y" hidden="1">#REF!</definedName>
    <definedName name="BExMF9ZU6OXZS7RNXKTPJM8NPORQ" hidden="1">#REF!</definedName>
    <definedName name="BExMFF39FFBKECWXMONJ53UF2OP2" hidden="1">#REF!</definedName>
    <definedName name="BExMFTBORCDR83T5QYG04CHDA3E3" hidden="1">#REF!</definedName>
    <definedName name="BExMFW6A041ITRTYGVLWTC1EYHTU" hidden="1">#REF!</definedName>
    <definedName name="BExMG7V3GYOBAVGKY0PQNMZCW6BX" hidden="1">#REF!</definedName>
    <definedName name="BExMG9T4W0673NYDINN36IEZ3D60" hidden="1">#REF!</definedName>
    <definedName name="BExMGFCMMQLDT07FIN1OYG7U8N1T" hidden="1">#REF!</definedName>
    <definedName name="BExMGXXQVF1M47YTCSVTZQGK14FK" hidden="1">#REF!</definedName>
    <definedName name="BExMH317MZHXQF08DPNEV321PI0M" hidden="1">#REF!</definedName>
    <definedName name="BExMH3XEHZLKC3266GTFKG5WKM0L" hidden="1">#REF!</definedName>
    <definedName name="BExMHJ7MXO5LSY0TQRIT0TL3NO1I" hidden="1">#REF!</definedName>
    <definedName name="BExMI2UBHLKAYYITHPOMUEUDWMQW" hidden="1">#REF!</definedName>
    <definedName name="BExMIHZ9GCX94UOD944C8VQBSS44" hidden="1">#REF!</definedName>
    <definedName name="BExMJX2T1KI1CO0DQ7PW6I92PS6N" hidden="1">[1]ZQBC_PLN_01_03_N!#REF!</definedName>
    <definedName name="BExMKDV2AKHPQECHKDHPABXDEQV5" hidden="1">#REF!</definedName>
    <definedName name="BExMLI0NYX7946LFCDG136PHZCVH" hidden="1">#REF!</definedName>
    <definedName name="BExMLTPGZCDCEXCV9I173UCVJXSW" hidden="1">#REF!</definedName>
    <definedName name="BExMLULUFFXGWM7MW9UVYJQKQST5" hidden="1">[1]ZQBC_PLN_01_03_N!#REF!</definedName>
    <definedName name="BExMM5EB2LJIEB3K3MO4DEENRB57" hidden="1">#REF!</definedName>
    <definedName name="BExMM8JNL4UJDCM80D8YTOVQIBHL" hidden="1">#REF!</definedName>
    <definedName name="BExMME8HJ3FK84V7S83EW7KFR4XO" hidden="1">#REF!</definedName>
    <definedName name="BExMMT801NP1I1628IFWJDTTLXY2" hidden="1">#REF!</definedName>
    <definedName name="BExMNUJCONO38X75AAGASRLA6FAF" hidden="1">[1]ZQBC_PLN_01_03_N!#REF!</definedName>
    <definedName name="BExMNW15B1Z446IJ52CA76TR0G3T" hidden="1">[1]ZQZBC_REG_02_04!#REF!</definedName>
    <definedName name="BExMO5BMRZW9MNRPMB5YDE5R9EJP" hidden="1">#REF!</definedName>
    <definedName name="BExMOTWE8B6ECDDUJIN0Q4S67S85" hidden="1">#REF!</definedName>
    <definedName name="BExMOYE8I8L9AEOCS0K6CD2WULFK" hidden="1">#REF!</definedName>
    <definedName name="BExMOYUBIL8WGYY0EMIMB3J05GVI" hidden="1">#REF!</definedName>
    <definedName name="BExMPDZ9DAO9PPXPLKS8XWZBSO4F" hidden="1">#REF!</definedName>
    <definedName name="BExMPMTHYLUMSE5B4CQ2JRURU0GX" hidden="1">#REF!</definedName>
    <definedName name="BExMQB3G76098LOWKE1MHMYROQTC" hidden="1">#REF!</definedName>
    <definedName name="BExMR8D546NIQ5GXU4T53GUOB5FU" hidden="1">#REF!</definedName>
    <definedName name="BExMRUZMZTEQJX0VCDFUUF0MJA8I" hidden="1">#REF!</definedName>
    <definedName name="BExMRW6SSAWQ437QSOA5ZZEO8FHQ" hidden="1">[1]ZQBC_PLN_01_03_N!#REF!</definedName>
    <definedName name="BExMSZR1TOIJEBSIRF58MVQ0QK7O" hidden="1">#REF!</definedName>
    <definedName name="BExO52QY0WRQ2VKQQ980SF8S62Y1" hidden="1">#REF!</definedName>
    <definedName name="BExO5RBP1UYRTCP01OJPUVR4YRMW" hidden="1">#REF!</definedName>
    <definedName name="BExO5XM9A27AJ8GW3QHYHI27FDE1" hidden="1">#REF!</definedName>
    <definedName name="BExO6VSB7TBR03OL0I2I00L18BEU" hidden="1">#REF!</definedName>
    <definedName name="BExO7R3R22P95JHI70DMJ1ZILP3F" hidden="1">#REF!</definedName>
    <definedName name="BExO874WE6OJ5VPT6JA22YNBKOK3" hidden="1">#REF!</definedName>
    <definedName name="BExO8TBCKMDSPONJIBH8YZ1L224J" hidden="1">#REF!</definedName>
    <definedName name="BExO93SZ82LERATPWVTA62BAQQYF" hidden="1">#REF!</definedName>
    <definedName name="BExO97P9IM6KUXIIQ31CF4F4NPG5" hidden="1">#REF!</definedName>
    <definedName name="BExO9VDMQVOUQHAHSP0LAU1G1ARK" hidden="1">#REF!</definedName>
    <definedName name="BExOAGI72JQAOPO4AT0D71D2RJBJ" hidden="1">[1]ZQBC_PLN_01_03_N!#REF!</definedName>
    <definedName name="BExOB04TVYJL1842F0HTTOLPFK6J" hidden="1">#REF!</definedName>
    <definedName name="BExOBBTOD2ZW5HUVUK0ZJHN21OK0" hidden="1">#REF!</definedName>
    <definedName name="BExOC0P6VWRPK33VR3X86F7MV8S0" hidden="1">#REF!</definedName>
    <definedName name="BExOCLIYM89RXYNJRCNRKDVOH6SW" hidden="1">#REF!</definedName>
    <definedName name="BExOD0IGNXPKEBJAX649UN2ODLZN" hidden="1">[1]ZQZBC_REG_02_04!#REF!</definedName>
    <definedName name="BExOD8WLOETWE7NEBBTM1S2VZFK6" hidden="1">#REF!</definedName>
    <definedName name="BExODAEJJGZDHRQOC05X43TZH630" hidden="1">#REF!</definedName>
    <definedName name="BExODBAW59S6T7KPEMO7F4EYC5F1" hidden="1">#REF!</definedName>
    <definedName name="BExODD3NP5IBTTD6R83ECGIB7SVB" hidden="1">#REF!</definedName>
    <definedName name="BExODUXJ82KP4EOEDVI3JH4147JP" hidden="1">#REF!</definedName>
    <definedName name="BExOE36BH1S8JG93SPDT4VZZVSG1" hidden="1">#REF!</definedName>
    <definedName name="BExOE84AQT4S34M212OMXWQX1VXN" hidden="1">#REF!</definedName>
    <definedName name="BExOEYCAL8KM3VDG4H21LLPCXJGM" hidden="1">#REF!</definedName>
    <definedName name="BExOG7WAT1C7Z3UR9FX7NF09NE89" hidden="1">#REF!</definedName>
    <definedName name="BExOGEN0C5WQZXVJJVASPCKTFDVF" hidden="1">#REF!</definedName>
    <definedName name="BExOGMVUNE8SNQO9YK1T1K1FG1X3" hidden="1">#REF!</definedName>
    <definedName name="BExOGSVM0FKAK4Z4EV2ELSSOGT9K" hidden="1">#REF!</definedName>
    <definedName name="BExOH6T98XAQDSE42M68LZMZSQN1" hidden="1">[1]ZQZBC_REG_02_04!#REF!</definedName>
    <definedName name="BExOHDK1WJFHNJBRDFZSSCCCXQJB" hidden="1">#REF!</definedName>
    <definedName name="BExOHHWGLD3HFC6RASLHABVL82KR" hidden="1">#REF!</definedName>
    <definedName name="BExOIHPRIZWRO9M5UR06YCG1187S" hidden="1">#REF!</definedName>
    <definedName name="BExOILWSNQEBMXQYY0TYKR3XKK8D" hidden="1">#REF!</definedName>
    <definedName name="BExOJA6SFCC5BE1YHLWLT3MHAXFW" hidden="1">#REF!</definedName>
    <definedName name="BExOJEOMLFIVKGT3LCU08310PIY8" hidden="1">#REF!</definedName>
    <definedName name="BExOJYWTJZK3BJDRE03WG01JR9ON" hidden="1">#REF!</definedName>
    <definedName name="BExOKQHGYQPY83U5DGJSLYI8L5QH" hidden="1">#REF!</definedName>
    <definedName name="BExOKXDNJ8W1WVKP54HLQD3FEIHV" hidden="1">#REF!</definedName>
    <definedName name="BExOL32MM12201L2PNM4MHC0GIAR" hidden="1">#REF!</definedName>
    <definedName name="BExOL8BCWT3QITJK3J6C5I52LATZ" hidden="1">#REF!</definedName>
    <definedName name="BExOLKR2377X900V4JGUMD9SZK37" hidden="1">#REF!</definedName>
    <definedName name="BExOLQQV0S49QNZ54U4RVRRGLCT2" hidden="1">[1]ZQZBC_REG_02_04!#REF!</definedName>
    <definedName name="BExOM31EZJWCWR2G3KFDUC0QLMR3" hidden="1">#REF!</definedName>
    <definedName name="BExOM7ZC3N7KPGK2UEA488HGQ1XV" hidden="1">#REF!</definedName>
    <definedName name="BExOMH4C54HCQY4FV7X0SNQ7SSWT" hidden="1">#REF!</definedName>
    <definedName name="BExOMSD0WDXA7BQKCJSSOW6CYKGH" hidden="1">#REF!</definedName>
    <definedName name="BExOMX5NYHPKRIMFUES3VCFIX412" hidden="1">#REF!</definedName>
    <definedName name="BExON53JIUPI2N5KYKX07OE9XVSS" hidden="1">#REF!</definedName>
    <definedName name="BExOO1M407DVW7MB37GQT8LYHFW9" hidden="1">#REF!</definedName>
    <definedName name="BExOOB7DJXLBBOTYGO6KBGLLRINR" hidden="1">#REF!</definedName>
    <definedName name="BExOOJQYX1D3FC6CCT9KHKL8L3DZ" hidden="1">#REF!</definedName>
    <definedName name="BExQ2MO8BUZR7D227S8LLVLMLT41" hidden="1">[1]ZQBC_PLN_01_03_N!#REF!</definedName>
    <definedName name="BExQ3EUGIDKON27CD7VAGPO38OG1" hidden="1">#REF!</definedName>
    <definedName name="BExQ404I92WBL186FTDW6HW6MPES" hidden="1">#REF!</definedName>
    <definedName name="BExQ409ZNOT7UEFUBFKFVXD9IJJC" hidden="1">#REF!</definedName>
    <definedName name="BExQ48NYV0P2MLH10I8C44AI019L" hidden="1">#REF!</definedName>
    <definedName name="BExQ4HNN64MGJ06MFVJ5P5KG7TE7" hidden="1">#REF!</definedName>
    <definedName name="BExQ4TN7DJKU58C45UZX2512SI4U" hidden="1">#REF!</definedName>
    <definedName name="BExQ4VFYLOU93U2ATUUXIH217RN0" hidden="1">#REF!</definedName>
    <definedName name="BExQ7HZZIWZG1UWWKU159SECHJB8" hidden="1">#REF!</definedName>
    <definedName name="BExQ7RW2K7LTJYTDUSJUQUES9WJD" hidden="1">#REF!</definedName>
    <definedName name="BExQ7ZTWMSXIKEBDGN5PNKYBPPH1" hidden="1">#REF!</definedName>
    <definedName name="BExQ8CPTYSNF5F0A55M3GDLS8LWX" hidden="1">#REF!</definedName>
    <definedName name="BExQ8IPNSLEL9FQC5K9LOTP55NS7" hidden="1">#REF!</definedName>
    <definedName name="BExQ8MWOS7J4SF15JX3OV45VHA3F" hidden="1">#REF!</definedName>
    <definedName name="BExQ9KRZE9W48183D72QWGUOGF4Y" hidden="1">#REF!</definedName>
    <definedName name="BExQA197RL9XYVPZ67SZC57SC2R4" hidden="1">#REF!</definedName>
    <definedName name="BExQBJ7C4PP6SGCK3VOF59QI33XO" hidden="1">#REF!</definedName>
    <definedName name="BExQBV6WWM209ZHY8I7BDY1DJEG0" hidden="1">[1]ZQBC_PLN_01_03_N!#REF!</definedName>
    <definedName name="BExQBZZKCSU0GDBO84689SF629S8" hidden="1">#REF!</definedName>
    <definedName name="BExQCT25M6PSWWZ80RDSR8KRTFWR" hidden="1">#REF!</definedName>
    <definedName name="BExQD1QVLSEB7OGXWRNN54RWXTQL" hidden="1">#REF!</definedName>
    <definedName name="BExQD7LDQ2HK3AB2LIRP4VKT2TR5" hidden="1">#REF!</definedName>
    <definedName name="BExQDE198F9QDQ163K78ASTXR9ZP" hidden="1">#REF!</definedName>
    <definedName name="BExQDF358QKYC5GN5UM4H9QMRO57" hidden="1">#REF!</definedName>
    <definedName name="BExQDR81GZ9ZR28WIBVXT8DGXIN2" hidden="1">#REF!</definedName>
    <definedName name="BExQDU7XHRKOAATRGPEOIJ6XJ9MD" hidden="1">#REF!</definedName>
    <definedName name="BExQE3T6HNF58IB2WWEAFY432CTS" hidden="1">#REF!</definedName>
    <definedName name="BExQELXVH2J0HCBDMQX6PRTMYMJN" hidden="1">#REF!</definedName>
    <definedName name="BExQEVDUAWWC17V6YEJNU4PZV7TI" hidden="1">#REF!</definedName>
    <definedName name="BExQFDD8AMSM81VJ7C5J1PL081ZA" hidden="1">#REF!</definedName>
    <definedName name="BExQG6L3IDMOD49TP0VFB7SQVN55" hidden="1">#REF!</definedName>
    <definedName name="BExQG9A8FDEJT47C3G2G4X9H3HJ3" hidden="1">#REF!</definedName>
    <definedName name="BExQGGRZ9PU4DLCW6LIRFFW7K8SB" hidden="1">#REF!</definedName>
    <definedName name="BExQGNIMU06R7XOZP0G4A4JF3PQU" hidden="1">#REF!</definedName>
    <definedName name="BExQH68WEKMF0U3NP6WEBJL83MF5" hidden="1">#REF!</definedName>
    <definedName name="BExQH8SPMH53GL9KTHE6HAK1T20S" hidden="1">#REF!</definedName>
    <definedName name="BExQHAW8VHKS49T51EGMDEFC81DR" hidden="1">#REF!</definedName>
    <definedName name="BExQIPP0Q2OFRI2FEB42BTETA5RE" hidden="1">#REF!</definedName>
    <definedName name="BExQIX6RUVIAFZOOE140WWQLQVSZ" hidden="1">[1]ZQBC_PLN_01_03_N!#REF!</definedName>
    <definedName name="BExQJJ7R4ET8SY4YEP70CTYKYVN1" hidden="1">[1]ZQZBC_REG_02_04!#REF!</definedName>
    <definedName name="BExQJJYRRIPWAIQHLV9Q73N5SCST" hidden="1">#REF!</definedName>
    <definedName name="BExQKLA0B915G11EYP0LGKQB8ODL" hidden="1">#REF!</definedName>
    <definedName name="BExQLG5AXCWH6GNFB7S4E9NC0XD8" hidden="1">#REF!</definedName>
    <definedName name="BExRYKGHJYFMG3OBTPAS9UNL5J15" hidden="1">#REF!</definedName>
    <definedName name="BExRZ0CBUNTQNDTMSP8907Z8IF0K" hidden="1">#REF!</definedName>
    <definedName name="BExRZ0N3FY8C4LE3YPIZQIR4508K" hidden="1">#REF!</definedName>
    <definedName name="BExRZN4C396IS2YOO3OMM7MKBSE9" hidden="1">#REF!</definedName>
    <definedName name="BExRZSIJUZLUM5HUXHG88BHOLJ7H" hidden="1">#REF!</definedName>
    <definedName name="BExS00WO0YBHHO9HE5UL1UQVAUO1" hidden="1">#REF!</definedName>
    <definedName name="BExS017FERVL1R5ICBNZA7APMDV5" hidden="1">#REF!</definedName>
    <definedName name="BExS03G9UIZY007C3B3QAX6MCB0W" hidden="1">#REF!</definedName>
    <definedName name="BExS1UZKA34PAKDSTYYUBNIR4MXF" hidden="1">#REF!</definedName>
    <definedName name="BExS2IILHQJOER4TPQKFM1V75VCM" hidden="1">#REF!</definedName>
    <definedName name="BExS2O7M2AEYBB4PTCT24NZDL0QZ" hidden="1">#REF!</definedName>
    <definedName name="BExS30NAYNI9GKJBG1R245M8N9PR" hidden="1">[1]ZQBC_PLN_01_03_N!#REF!</definedName>
    <definedName name="BExS35LE05QNGV7TXGEPVEF02HF0" hidden="1">#REF!</definedName>
    <definedName name="BExS3H4P4WHM9P49A4NZ6UIUR0DL" hidden="1">[1]ZQZBC_PLN_01_06_N!#REF!</definedName>
    <definedName name="BExS3KFF56GPO2J7TIZ6M5SFJEOG" hidden="1">#REF!</definedName>
    <definedName name="BExS3MTPQB1ASW6W43WV8A1SO24G" hidden="1">#REF!</definedName>
    <definedName name="BExS430DGG2C4HT1PRIOPK2L8G2K" hidden="1">#REF!</definedName>
    <definedName name="BExS54BKZWK8K3JVVPE8P9PJH64Z" hidden="1">#REF!</definedName>
    <definedName name="BExS5ECY78OQP7LJF2PSKE3N2FZO" hidden="1">#REF!</definedName>
    <definedName name="BExS5O3P3VBTXVHEQLBJJTZ44X5E" hidden="1">#REF!</definedName>
    <definedName name="BExS63U2H1AZSHLTRFCLCQXOO2V5" hidden="1">#REF!</definedName>
    <definedName name="BExS6N5XZTR2P0ABPVQHL0D4FBLS" hidden="1">#REF!</definedName>
    <definedName name="BExS71UMVP7OCGUU3OL4BW31F156" hidden="1">#REF!</definedName>
    <definedName name="BExS87YIXR3FSLSC8E4XR6RYTRUN" hidden="1">#REF!</definedName>
    <definedName name="BExS8W34H5WAAGKWSE2I4C1I6104" hidden="1">#REF!</definedName>
    <definedName name="BExS9EILFQPGCOS09DV3TPIILJKO" hidden="1">#REF!</definedName>
    <definedName name="BExS9EILXG8QHHMVBQ51THPGVRC9" hidden="1">#REF!</definedName>
    <definedName name="BExS9Y5A923VPLNU383NPTZCMFLK" hidden="1">#REF!</definedName>
    <definedName name="BExSA2SKTP0TBP4IZ9WSU8O9B6XG" hidden="1">#REF!</definedName>
    <definedName name="BExSA3ZRJGVBFURVI9E3RTIC4PVQ" hidden="1">[1]ZQBC_PLN_01_03_N!#REF!</definedName>
    <definedName name="BExSAIOGDF6W4178BTPAKPW6EA52" hidden="1">#REF!</definedName>
    <definedName name="BExSAPV8SMS2DUF17KA3XQI7FPYN" hidden="1">[1]ZQZBC_REG_02_04!#REF!</definedName>
    <definedName name="BExSAS49U4EAIIC6K381GNCFG2Q7" hidden="1">#REF!</definedName>
    <definedName name="BExSAVKEF8BPDO60U394EW42ASGF" hidden="1">#REF!</definedName>
    <definedName name="BExSAVV6F8RJU7F7Q9WXZVX68ZMW" hidden="1">#REF!</definedName>
    <definedName name="BExSBGE6R3N7T3CT30TA30O65RJY" hidden="1">#REF!</definedName>
    <definedName name="BExSDAMIIZPYX3U6GQD0O2XEMDJA" hidden="1">#REF!</definedName>
    <definedName name="BExSDBTP6MPL3CYZZVG8A6AP47KH" hidden="1">#REF!</definedName>
    <definedName name="BExSDM0KAPO82379BMW7HDWPGGHX" hidden="1">#REF!</definedName>
    <definedName name="BExSEIJ6KAF32LYAJ4RRJB23D75R" hidden="1">#REF!</definedName>
    <definedName name="BExSFSORHPSWFWYJE3RVN6FEYCZ0" hidden="1">#REF!</definedName>
    <definedName name="BExSFZFEWGGDA4NKOMLLSK7PHMCI" hidden="1">#REF!</definedName>
    <definedName name="BExSGBPUBYGSUSIGP8JOG11EU70E" hidden="1">[1]ZQZBC_REG_02_04!#REF!</definedName>
    <definedName name="BExSGULKQ81UD7CUQRSVWYRSW9NW" hidden="1">[1]ZQBC_PLN_01_03_N!#REF!</definedName>
    <definedName name="BExSH3L8ZU7A9TMERVFAUSWAI7HD" hidden="1">#REF!</definedName>
    <definedName name="BExSH46TP1H7CGQSGE8UHOZLSYTI" hidden="1">#REF!</definedName>
    <definedName name="BExSH6VY0236P5YAREUQ5PG9MV6R" hidden="1">#REF!</definedName>
    <definedName name="BExSH9A9LGHAMMVAUTWYJ7O4I5II" hidden="1">#REF!</definedName>
    <definedName name="BExTU9JSAV2531V5PLTFMW5PLVMP" hidden="1">#REF!</definedName>
    <definedName name="BExTUHXW957L5K1435WWHZE4E5RW" hidden="1">[1]ZQZBC_REG_02_04!#REF!</definedName>
    <definedName name="BExTUYQ6IMOA2RJB683QE7RLJ1QT" hidden="1">#REF!</definedName>
    <definedName name="BExTW0C5M3IHIGFCS6DO31ROJDSV" hidden="1">#REF!</definedName>
    <definedName name="BExTW66HSBQIL7850X3CL1QXR2Z2" hidden="1">#REF!</definedName>
    <definedName name="BExTXXF2E0CXNIMDX872LQ83S98O" hidden="1">#REF!</definedName>
    <definedName name="BExTY9USJ6IV3TE9WP7R7QFECXTU" hidden="1">#REF!</definedName>
    <definedName name="BExTYKHR19PZBQGLVL3J36TW8O45" hidden="1">#REF!</definedName>
    <definedName name="BExTZSEHYB33J6YFL8XJ87FIYLMS" hidden="1">#REF!</definedName>
    <definedName name="BExU0FBTXHHGM40O8TBAOH806RGX" hidden="1">#REF!</definedName>
    <definedName name="BExU0PIOWVFSB05GOVM1N13YP4AV" hidden="1">#REF!</definedName>
    <definedName name="BExU1O4RI9QWGOL3S503OP230DPS" hidden="1">#REF!</definedName>
    <definedName name="BExU2J05A3RWUE1IXOYWUWNUQJOC" hidden="1">#REF!</definedName>
    <definedName name="BExU2WC7HG27N283RAGFT0TVUGA4" hidden="1">#REF!</definedName>
    <definedName name="BExU3DVHUU5IWSYXA8LYY9J6QOJB" hidden="1">#REF!</definedName>
    <definedName name="BExU3NRIGV5JEUJY64X7NFYG4VG0" hidden="1">[1]ZQZBC_REG_02_04!#REF!</definedName>
    <definedName name="BExU47E6Z34DCGA3UM9Y8OCL9A1M" hidden="1">#REF!</definedName>
    <definedName name="BExU4HQBUHJHJD4WHW1DREJM4QGS" hidden="1">#REF!</definedName>
    <definedName name="BExU5B96IA3VVRLACDM35XFC0QYY" hidden="1">#REF!</definedName>
    <definedName name="BExU5T331OMXVAQHGORJ5T6ZXTYQ" hidden="1">#REF!</definedName>
    <definedName name="BExU7OTEEIFPZNZ7G4E88SL0UMDX" hidden="1">#REF!</definedName>
    <definedName name="BExU8K4TIBBKCG98MZWSMZ2YRLKZ" hidden="1">#REF!</definedName>
    <definedName name="BExU93WXV10E2NUUNA12YIITLX4W" hidden="1">#REF!</definedName>
    <definedName name="BExUABIPZWYZ1QAOWL7313YI3GMH" hidden="1">#REF!</definedName>
    <definedName name="BExUAMGH2PQMOOFSTXIKCXQ9APDS" hidden="1">#REF!</definedName>
    <definedName name="BExUAWI1XRNFEHKOM7X2Q9S94OWP" hidden="1">#REF!</definedName>
    <definedName name="BExUB33EBJ0X2C87S737A15786Y1" hidden="1">#REF!</definedName>
    <definedName name="BExUBR7W3EM0PV122APH6H04FCD3" hidden="1">#REF!</definedName>
    <definedName name="BExUC0T5MPGIS6QIP51PF3UQYEM0" hidden="1">[1]ZQZBC_REG_02_04!#REF!</definedName>
    <definedName name="BExUC43TSMKM9HA05GYAIKVTBGAK" hidden="1">#REF!</definedName>
    <definedName name="BExUDMI27V8E3ENFJD4JKF25YLY5" hidden="1">#REF!</definedName>
    <definedName name="BExUEQYOZDES9F7EJQU6OT1TTXOL" hidden="1">#REF!</definedName>
    <definedName name="BExUF21WPW72ZWEVF6KS5K1TAPJV" hidden="1">#REF!</definedName>
    <definedName name="BExVQBDLSADDXHKCYZD30A70YYOV" hidden="1">#REF!</definedName>
    <definedName name="BExVQS5UQTZ41QQH10V5S41UK0C0" hidden="1">#REF!</definedName>
    <definedName name="BExVRAG0H6CHAH8TOR10SCZFWV4H" hidden="1">[1]ZQZBC_REG_02_04!#REF!</definedName>
    <definedName name="BExVRJA8N4HQXJOAGF74DJ6ID7C0" hidden="1">#REF!</definedName>
    <definedName name="BExVRSFEVELSL81MBS07OHQFJGF3" hidden="1">#REF!</definedName>
    <definedName name="BExVRSVI383MR6YMJKZG6SJCCOR7" hidden="1">#REF!</definedName>
    <definedName name="BExVRT0ZJJHBTHMNGC9BSBD5T9TS" hidden="1">[1]ZQBC_PLN_01_03_N!#REF!</definedName>
    <definedName name="BExVS2MA2OS35TZHB85E569J3QIZ" hidden="1">#REF!</definedName>
    <definedName name="BExVSBWQZ595EUUKM647FCG81PNC" hidden="1">#REF!</definedName>
    <definedName name="BExVSVU74D4UHM1EE8M7XKH475QK" hidden="1">#REF!</definedName>
    <definedName name="BExVT2A7CLSANGU9449N0SCGRE8E" hidden="1">#REF!</definedName>
    <definedName name="BExVTE9NXE7WTQ5M5U533PZQ8B72" hidden="1">#REF!</definedName>
    <definedName name="BExVTLRDDDVJGPG0AYJDXS0RCO8Z" hidden="1">[1]ZQZBC_REG_02_04!#REF!</definedName>
    <definedName name="BExVUEDVBJDA9ZSRBB69T0Q1DAPC" hidden="1">#REF!</definedName>
    <definedName name="BExVUMH11XU7IL4KYH1KIYDPIPT6" hidden="1">#REF!</definedName>
    <definedName name="BExVUP0TF488TZ0MPNHXC7BJ7TKI" hidden="1">#REF!</definedName>
    <definedName name="BExVUSBJ1YB26LBITUUQ5N5LRYJ5" hidden="1">[1]ZQBC_PLN_01_03_N!#REF!</definedName>
    <definedName name="BExVV222Y4F9BCKT6JH75GZX3M6S" hidden="1">#REF!</definedName>
    <definedName name="BExVV7R3Q55HP3I9G68BGJUKNWJJ" hidden="1">#REF!</definedName>
    <definedName name="BExVVIJJ54QBOTP6Q5ACFTY4O2VE" hidden="1">#REF!</definedName>
    <definedName name="BExVVSA3NHNSPJCX2NHRAYFGVW6O" hidden="1">#REF!</definedName>
    <definedName name="BExVX0MYY63UM714QLGCV0504A2Q" hidden="1">[2]ZQBC_REG_02_08!#REF!</definedName>
    <definedName name="BExVXGDI0UOWJZ7LAFUH458STFOM" hidden="1">#REF!</definedName>
    <definedName name="BExVXNPST8L449482JTSMS6RI5OC" hidden="1">#REF!</definedName>
    <definedName name="BExVXU0CNKI96ZRNHJDGWLD8IQ42" hidden="1">[1]ZQZBC_REG_02_04!#REF!</definedName>
    <definedName name="BExVYPH3PULA5XBNP01LWFUNZNDU" hidden="1">#REF!</definedName>
    <definedName name="BExVYS688Z3PU9ANSB9V32UVSO9F" hidden="1">#REF!</definedName>
    <definedName name="BExVZ4BB1GJSDZ1SJCTBEJ1WRGMI" hidden="1">#REF!</definedName>
    <definedName name="BExW09IRXJACALU2LJ4F1PP8FNGU" hidden="1">#REF!</definedName>
    <definedName name="BExW0CYYGF0EIC4A3FJ80OX6GA1D" hidden="1">#REF!</definedName>
    <definedName name="BExW0ERIW7MD891SN4ESTO8V7WND" hidden="1">#REF!</definedName>
    <definedName name="BExW0KLYZY3Q4XDYK76ZJ8T7T6A3" hidden="1">#REF!</definedName>
    <definedName name="BExW18FO746TD0FTR4BSKN1K3APC" hidden="1">#REF!</definedName>
    <definedName name="BExW1KKQQUOA71WIDBKWAHFJCH4E" hidden="1">#REF!</definedName>
    <definedName name="BExW1VIHUI43HZXQRTBQ0C2JB9N0" hidden="1">#REF!</definedName>
    <definedName name="BExW2XVF428G0BS6T2PI1BHDNVIN" hidden="1">[1]ZQBC_PLN_01_03_N!#REF!</definedName>
    <definedName name="BExW3UOY6B5HLIX3ZQA7XCUJXH5C" hidden="1">#REF!</definedName>
    <definedName name="BExW41KYIB2WOTTMD9F9EOGLHMD7" hidden="1">#REF!</definedName>
    <definedName name="BExW4KBF29M6JY92B11K9KCU8CO2" hidden="1">[1]ZQZBC_REG_02_04!#REF!</definedName>
    <definedName name="BExW57JIO8884CL27SQT74Y13N25" hidden="1">#REF!</definedName>
    <definedName name="BExW5MZ9LCOOHDPGAP9C9PAFTZL4" hidden="1">#REF!</definedName>
    <definedName name="BExW6FASV71T0DNKYK0G5NHVW7DH" hidden="1">#REF!</definedName>
    <definedName name="BExW6JN5IU0E7FU9O1KD1O9U6HO3" hidden="1">#REF!</definedName>
    <definedName name="BExW6P1D4DP1W0DR7LN7CYMEE0L3" hidden="1">#REF!</definedName>
    <definedName name="BExW6Q8IQOH4HISK9RWBFV69T8CM" hidden="1">#REF!</definedName>
    <definedName name="BExW740UQ31HQ06SPMCQUZNBOT6R" hidden="1">#REF!</definedName>
    <definedName name="BExW740UYMAD6KONPKO9C54TNQ48" hidden="1">#REF!</definedName>
    <definedName name="BExW77X54W95TY08XO8JZN3N4TA9" hidden="1">#REF!</definedName>
    <definedName name="BExW7GRBCUY0T3PHXMG3WZWM6AH7" hidden="1">#REF!</definedName>
    <definedName name="BExW7XE8YORV5U9YS6JJHXEK4EZL" hidden="1">[2]ZQBC_REG_02_08!#REF!</definedName>
    <definedName name="BExW88MRQ6VUAG6DEV397EKIEE32" hidden="1">#REF!</definedName>
    <definedName name="BExW8GVL3HURR4SS12WMB679RPRM" hidden="1">#REF!</definedName>
    <definedName name="BExW8ITMTUFLK5DWROBG0P9LG3TV" hidden="1">[1]ZQZBC_REG_02_04!#REF!</definedName>
    <definedName name="BExW8UIEAD3OPYNL5TQ13L7L8RVI" hidden="1">#REF!</definedName>
    <definedName name="BExXMHURO2ILR6OSP9X9MTDZEJG3" hidden="1">#REF!</definedName>
    <definedName name="BExXNX3RNEHCVOXBIB3RTFMFVB07" hidden="1">#REF!</definedName>
    <definedName name="BExXO6ZV426OCKR42CHDTUQD9W9Z" hidden="1">#REF!</definedName>
    <definedName name="BExXO7W9I31XCAGOMJ78WY3VKB2L" hidden="1">#REF!</definedName>
    <definedName name="BExXP2RFS6C1LR8CSMJR5FA8OEQE" hidden="1">#REF!</definedName>
    <definedName name="BExXPOXTFPTAWFK8EFSP00W822DQ" hidden="1">[1]ZQZBC_REG_02_04!#REF!</definedName>
    <definedName name="BExXQ5F8YTQW5GOJP6F3XFW0OBMF" hidden="1">#REF!</definedName>
    <definedName name="BExXQCX0G7S1FW7ZX2MNR3MVAI2F" hidden="1">#REF!</definedName>
    <definedName name="BExXQFGMVC9864UJPBB2A1BGEIGO" hidden="1">#REF!</definedName>
    <definedName name="BExXQM20HWQITNHWW0C6AX3Q79B1" hidden="1">[1]ZQZBC_REG_02_04!#REF!</definedName>
    <definedName name="BExXQP7DGNTGAGZ1W78G87GKRPZ1" hidden="1">#REF!</definedName>
    <definedName name="BExXQXLI8TDGP7JJ9TJL46VQN221" hidden="1">#REF!</definedName>
    <definedName name="BExXRI4HWZLNIQL25XMAR3DJRSOR" hidden="1">#REF!</definedName>
    <definedName name="BExXS3JVBAGUVBOWZPVFU7H7AWWO" hidden="1">#REF!</definedName>
    <definedName name="BExXSQHDKGWLFF25Z3NA6QOPT6T8" hidden="1">#REF!</definedName>
    <definedName name="BExXTBLZBZJ451GEI9DGIDFGFH1F" hidden="1">#REF!</definedName>
    <definedName name="BExXTHGB6H9QEFOTMTUYBR92U97B" hidden="1">#REF!</definedName>
    <definedName name="BExXTN5AQJNBGKA3WQUIU6YUEPV4" hidden="1">#REF!</definedName>
    <definedName name="BExXTOSJ6KXI5G39YESWA22BMQ4W" hidden="1">#REF!</definedName>
    <definedName name="BExXUA2QVJV1BS8TR8O9H0FYUKAG" hidden="1">[1]ZQZBC_REG_02_04!#REF!</definedName>
    <definedName name="BExXUR0B78KK4A9EKD6J2EGZSLV5" hidden="1">#REF!</definedName>
    <definedName name="BExXUZ3ND6SVO9FWDL13LS4W6287" hidden="1">#REF!</definedName>
    <definedName name="BExXV470YTFYBDWFEO0LDZXZ1ZG7" hidden="1">#REF!</definedName>
    <definedName name="BExXV5P0F25GGHB05VV24CHATLO1" hidden="1">#REF!</definedName>
    <definedName name="BExXV7SHVF7F5YGRM61UFB1H5XZ2" hidden="1">#REF!</definedName>
    <definedName name="BExXVIVRDQP1TVL82ARPY8NU7L4D" hidden="1">#REF!</definedName>
    <definedName name="BExXWZH2WDU5PY25RYVE874AVWH4" hidden="1">#REF!</definedName>
    <definedName name="BExXX67XRSSJPVXF6MQ2SFIGN4Y7" hidden="1">#REF!</definedName>
    <definedName name="BExXXG3ZOCBXIAAIZVCSP0WU65PV" hidden="1">#REF!</definedName>
    <definedName name="BExXXUSOSBP1GGPVPCZ549I5KQMK" hidden="1">#REF!</definedName>
    <definedName name="BExXXVP14IUC1X0L1S0YLAAXFEHY" hidden="1">#REF!</definedName>
    <definedName name="BExXXYZRK5WC7BAIE4RFYPCXN67Q" hidden="1">#REF!</definedName>
    <definedName name="BExXY7Z8O75WS2SJF492TX1L87F7" hidden="1">#REF!</definedName>
    <definedName name="BExXY913GRTBM5NJHI491SHLI4LP" hidden="1">#REF!</definedName>
    <definedName name="BExXZLA8A1JP0TDUEFVWM18NM9FE" hidden="1">#REF!</definedName>
    <definedName name="BExXZNDLYG13GZI4BZC2R95WEK07" hidden="1">#REF!</definedName>
    <definedName name="BExXZRQ50KDKQHNGXAIRR8PF7G5Q" hidden="1">#REF!</definedName>
    <definedName name="BExY00PSY8DRXFYI2SAT9F1ZTQ6M" hidden="1">[1]ZQZBC_PLN_01_06_N!#REF!</definedName>
    <definedName name="BExY0ZS2FB9D4RDJMW9AWLJMT1RW" hidden="1">#REF!</definedName>
    <definedName name="BExY1GEZ4HW5ET0FN7DY4JCESJNX" hidden="1">#REF!</definedName>
    <definedName name="BExY1RNHM6LHL7J8E8CDTF6J5NDD" hidden="1">#REF!</definedName>
    <definedName name="BExY23CA7O2BMN61843Q4USANQIR" hidden="1">#REF!</definedName>
    <definedName name="BExY2N4EY1DZ4L35N43GM0IB2VPK" hidden="1">#REF!</definedName>
    <definedName name="BExY2OMC5785XT8GFXDXBQS0YOGD" hidden="1">#REF!</definedName>
    <definedName name="BExY3BJO8N8WXEB31VCMBAI1YD95" hidden="1">#REF!</definedName>
    <definedName name="BExY3G1IXQ2A7WU5QSSP7KNAP94X" hidden="1">#REF!</definedName>
    <definedName name="BExY3MMWXIQSTJWDYYFN0TA1A1SH" hidden="1">#REF!</definedName>
    <definedName name="BExY416B1L8FDXKAGLCEYRXIK5SW" hidden="1">[1]ZQBC_PLN_01_03_N!#REF!</definedName>
    <definedName name="BExY43KGAUR2GDS5F85N6UOFI09E" hidden="1">#REF!</definedName>
    <definedName name="BExY4O3M2EX5SHE17F52ORXF3UJH" hidden="1">#REF!</definedName>
    <definedName name="BExY68W65TVGJYVP88U94OZJXW92" hidden="1">#REF!</definedName>
    <definedName name="BExZJ2EUN2QYEYCC125J6Z9F8L6P" hidden="1">[1]ZQZBC_REG_02_04!#REF!</definedName>
    <definedName name="BExZJXA7HESTMV8NHLD1PG2022AV" hidden="1">#REF!</definedName>
    <definedName name="BExZJZOIC50UAUILX5MTYSP5X51G" hidden="1">#REF!</definedName>
    <definedName name="BExZK6Q6KN3OUGRVWL17NG66ND7M" hidden="1">#REF!</definedName>
    <definedName name="BExZKR3VJ576YAUQN076B93KO59K" hidden="1">#REF!</definedName>
    <definedName name="BExZKU92AO3Y1O0ER3PXE4B2I6RI" hidden="1">#REF!</definedName>
    <definedName name="BExZKUJTD6LL7UXH2TZWJEBIWBK9" hidden="1">#REF!</definedName>
    <definedName name="BExZL03JLI6XRU3AYCZZPTVNEWPC" hidden="1">#REF!</definedName>
    <definedName name="BExZL7QLCCLE49CWT22A2BWLIEVO" hidden="1">#REF!</definedName>
    <definedName name="BExZLPV9SS22Q89NOAAPH4KE2NCI" hidden="1">#REF!</definedName>
    <definedName name="BExZM4US2DP7QFX3MP7L50SP2XOL" hidden="1">#REF!</definedName>
    <definedName name="BExZM6NID0ZOO9RD3XD2AVUJ3D8K" hidden="1">[1]ZQBC_PLN_01_03_N!#REF!</definedName>
    <definedName name="BExZMEAPZ5GUS5SOFH5GOMBD0KGO" hidden="1">#REF!</definedName>
    <definedName name="BExZNIB1FR9R1W7YHWGCO30YAFW3" hidden="1">#REF!</definedName>
    <definedName name="BExZNQZT1LW9775RO9TLV3BRMJ10" hidden="1">#REF!</definedName>
    <definedName name="BExZO1C4DMHFFBZNZODSP4ZX7HD7" hidden="1">#REF!</definedName>
    <definedName name="BExZO99Z8LFFE2OU6KR3GU66ZU0M" hidden="1">#REF!</definedName>
    <definedName name="BExZOSGI1LEWHRGPJE338TJ048IM" hidden="1">#REF!</definedName>
    <definedName name="BExZP1QYR0G4BE2GNX7T40PRUWTE" hidden="1">#REF!</definedName>
    <definedName name="BExZPIOHX3ABCG2YJAIMI6N5FSPL" hidden="1">#REF!</definedName>
    <definedName name="BExZQB5JVF1GOTEMC07BOWOEM84S" hidden="1">#REF!</definedName>
    <definedName name="BExZQJZW9YUPPNVSYAT8AR6I0WYS" hidden="1">#REF!</definedName>
    <definedName name="BExZR6RS6JN0CI0VQ0NMPI1R1EVT" hidden="1">#REF!</definedName>
    <definedName name="BExZRATI31OK1Q6AA3AKNVEGINSD" hidden="1">#REF!</definedName>
    <definedName name="BExZSGRVHGXOEDFDQC17GK8OZV7P" hidden="1">#REF!</definedName>
    <definedName name="BExZTDQR50ZLG9SHW463LMV4I9EF" hidden="1">#REF!</definedName>
    <definedName name="BExZTUZ96GGOOTAQJ1EXWAKRHOBY" hidden="1">#REF!</definedName>
    <definedName name="BExZUUSCGSTE4RCF1Y1UTS2B5CD4" hidden="1">#REF!</definedName>
    <definedName name="BExZUWAAE7G5KQIU6JIT82QOZAMP" hidden="1">#REF!</definedName>
    <definedName name="BExZVTJXY5DI6V8N7194V3SR8MVD" hidden="1">#REF!</definedName>
    <definedName name="BExZW9LAQIBOYFJ9ERYTJYBG9UWI" hidden="1">#REF!</definedName>
    <definedName name="BExZWBE1HDEXDLGZ83LR3LM2OPF0" hidden="1">#REF!</definedName>
    <definedName name="BExZWW2CJYV8V7QB41EBGP2YM5OG" hidden="1">#REF!</definedName>
    <definedName name="BExZXDLHT6EX4OUX2SOHWODQ9KYG" hidden="1">#REF!</definedName>
    <definedName name="BExZXIP1B5HNFGA7PQFHUGX95789" hidden="1">#REF!</definedName>
    <definedName name="BExZXIZTS8GLF0ST0UI7OYJ03SUP" hidden="1">#REF!</definedName>
    <definedName name="BExZXMW3OP33KMLMRGIGL8634XZA" hidden="1">#REF!</definedName>
    <definedName name="BExZXW6K9MRS1N9N7Z2NLLCUTC3L" hidden="1">#REF!</definedName>
    <definedName name="BExZY0DHAGKT2AB9XKXMTZRH3M75" hidden="1">#REF!</definedName>
    <definedName name="BExZY8BGQEOR74Z2W2F41ZE3OVFM" hidden="1">#REF!</definedName>
    <definedName name="BExZYDPO844NEHFICNS2ASEB40T4" hidden="1">#REF!</definedName>
    <definedName name="BExZYMUPDA4UXNS4N969NHO9MOY4" hidden="1">#REF!</definedName>
    <definedName name="BExZYV3HP183J5VHRBV1HRWJGBEV" hidden="1">#REF!</definedName>
    <definedName name="BExZZ3HGNEG3YX1H9M9DVR5C2JO2" hidden="1">#REF!</definedName>
    <definedName name="BExZZ618TR1LX4YZADZBJ5TO1S67" hidden="1">[1]ZQZBC_REG_02_04!#REF!</definedName>
    <definedName name="BExZZPTCGNBZIS7LIJMNMXGCAQDY" hidden="1">[1]ZQBC_PLN_01_03_N!#REF!</definedName>
    <definedName name="BExZZY7FU8FGRE49PGO6WOCZRTG8" hidden="1">#REF!</definedName>
    <definedName name="iestades">[3]Iestādes!$A$1:$A$65536</definedName>
    <definedName name="numuri">[3]Apakšprogrammas!$A$1:$A$65536</definedName>
  </definedNames>
  <calcPr calcId="145621" concurrentCalc="0"/>
  <pivotCaches>
    <pivotCache cacheId="0" r:id="rId12"/>
    <pivotCache cacheId="1" r:id="rId13"/>
  </pivotCaches>
</workbook>
</file>

<file path=xl/calcChain.xml><?xml version="1.0" encoding="utf-8"?>
<calcChain xmlns="http://schemas.openxmlformats.org/spreadsheetml/2006/main">
  <c r="G35" i="18" l="1"/>
  <c r="M35" i="18"/>
  <c r="G36" i="18"/>
  <c r="M36" i="18"/>
  <c r="G37" i="18"/>
  <c r="M37" i="18"/>
  <c r="G38" i="18"/>
  <c r="M38" i="18"/>
  <c r="G39" i="18"/>
  <c r="M39" i="18"/>
  <c r="G40" i="18"/>
  <c r="M40" i="18"/>
  <c r="G41" i="18"/>
  <c r="M41" i="18"/>
  <c r="G42" i="18"/>
  <c r="M42" i="18"/>
  <c r="G43" i="18"/>
  <c r="M43" i="18"/>
  <c r="G44" i="18"/>
  <c r="M44" i="18"/>
  <c r="G45" i="18"/>
  <c r="M45" i="18"/>
  <c r="G46" i="18"/>
  <c r="M46" i="18"/>
  <c r="G47" i="18"/>
  <c r="M47" i="18"/>
  <c r="G48" i="18"/>
  <c r="M48" i="18"/>
  <c r="G49" i="18"/>
  <c r="M49" i="18"/>
  <c r="G50" i="18"/>
  <c r="M50" i="18"/>
  <c r="G51" i="18"/>
  <c r="M51" i="18"/>
  <c r="G52" i="18"/>
  <c r="M52" i="18"/>
  <c r="G53" i="18"/>
  <c r="M53" i="18"/>
  <c r="G54" i="18"/>
  <c r="M54" i="18"/>
  <c r="G55" i="18"/>
  <c r="M55" i="18"/>
  <c r="G56" i="18"/>
  <c r="M56" i="18"/>
  <c r="G57" i="18"/>
  <c r="M57" i="18"/>
  <c r="G58" i="18"/>
  <c r="M58" i="18"/>
  <c r="G59" i="18"/>
  <c r="M59" i="18"/>
  <c r="G60" i="18"/>
  <c r="M60" i="18"/>
  <c r="G61" i="18"/>
  <c r="M61" i="18"/>
  <c r="G62" i="18"/>
  <c r="M62" i="18"/>
  <c r="G63" i="18"/>
  <c r="M63" i="18"/>
  <c r="G64" i="18"/>
  <c r="M64" i="18"/>
  <c r="G65" i="18"/>
  <c r="M65" i="18"/>
  <c r="G66" i="18"/>
  <c r="M66" i="18"/>
  <c r="G67" i="18"/>
  <c r="M67" i="18"/>
  <c r="G68" i="18"/>
  <c r="M68" i="18"/>
  <c r="G69" i="18"/>
  <c r="M69" i="18"/>
  <c r="G70" i="18"/>
  <c r="M70" i="18"/>
  <c r="G71" i="18"/>
  <c r="M71" i="18"/>
  <c r="G72" i="18"/>
  <c r="M72" i="18"/>
  <c r="G73" i="18"/>
  <c r="M73" i="18"/>
  <c r="G74" i="18"/>
  <c r="M74" i="18"/>
  <c r="G75" i="18"/>
  <c r="M75" i="18"/>
  <c r="G76" i="18"/>
  <c r="M76" i="18"/>
  <c r="G77" i="18"/>
  <c r="M77" i="18"/>
  <c r="G78" i="18"/>
  <c r="M78" i="18"/>
  <c r="G79" i="18"/>
  <c r="M79" i="18"/>
  <c r="G80" i="18"/>
  <c r="M80" i="18"/>
  <c r="G81" i="18"/>
  <c r="M81" i="18"/>
  <c r="G82" i="18"/>
  <c r="M82" i="18"/>
  <c r="G83" i="18"/>
  <c r="M83" i="18"/>
  <c r="G84" i="18"/>
  <c r="M84" i="18"/>
  <c r="G85" i="18"/>
  <c r="M85" i="18"/>
  <c r="G86" i="18"/>
  <c r="M86" i="18"/>
  <c r="G87" i="18"/>
  <c r="M87" i="18"/>
  <c r="G88" i="18"/>
  <c r="M88" i="18"/>
  <c r="G89" i="18"/>
  <c r="M89" i="18"/>
  <c r="G90" i="18"/>
  <c r="M90" i="18"/>
  <c r="G91" i="18"/>
  <c r="M91" i="18"/>
  <c r="G92" i="18"/>
  <c r="M92" i="18"/>
  <c r="G93" i="18"/>
  <c r="M93" i="18"/>
  <c r="G94" i="18"/>
  <c r="M94" i="18"/>
  <c r="G95" i="18"/>
  <c r="M95" i="18"/>
  <c r="G96" i="18"/>
  <c r="M96" i="18"/>
  <c r="G97" i="18"/>
  <c r="M97" i="18"/>
  <c r="G98" i="18"/>
  <c r="M98" i="18"/>
  <c r="G99" i="18"/>
  <c r="M99" i="18"/>
  <c r="G100" i="18"/>
  <c r="M100" i="18"/>
  <c r="G101" i="18"/>
  <c r="M101" i="18"/>
  <c r="G102" i="18"/>
  <c r="M102" i="18"/>
  <c r="G103" i="18"/>
  <c r="M103" i="18"/>
  <c r="G104" i="18"/>
  <c r="M104" i="18"/>
  <c r="M105" i="18"/>
  <c r="M106" i="18"/>
  <c r="M107" i="18"/>
  <c r="G108" i="18"/>
  <c r="M108" i="18"/>
  <c r="G109" i="18"/>
  <c r="M109" i="18"/>
  <c r="G110" i="18"/>
  <c r="M110" i="18"/>
  <c r="G111" i="18"/>
  <c r="M111" i="18"/>
  <c r="G112" i="18"/>
  <c r="M112" i="18"/>
  <c r="G113" i="18"/>
  <c r="M113" i="18"/>
  <c r="G114" i="18"/>
  <c r="M114" i="18"/>
  <c r="G115" i="18"/>
  <c r="M115" i="18"/>
  <c r="G116" i="18"/>
  <c r="M116" i="18"/>
  <c r="G117" i="18"/>
  <c r="M117" i="18"/>
  <c r="G118" i="18"/>
  <c r="M118" i="18"/>
  <c r="G119" i="18"/>
  <c r="M119" i="18"/>
  <c r="G120" i="18"/>
  <c r="M120" i="18"/>
  <c r="G121" i="18"/>
  <c r="M121" i="18"/>
  <c r="G122" i="18"/>
  <c r="M122" i="18"/>
  <c r="G123" i="18"/>
  <c r="M123" i="18"/>
  <c r="G124" i="18"/>
  <c r="M124" i="18"/>
  <c r="G125" i="18"/>
  <c r="M125" i="18"/>
  <c r="G126" i="18"/>
  <c r="M126" i="18"/>
  <c r="G127" i="18"/>
  <c r="M127" i="18"/>
  <c r="G128" i="18"/>
  <c r="M128" i="18"/>
  <c r="G129" i="18"/>
  <c r="M129" i="18"/>
  <c r="G130" i="18"/>
  <c r="M130" i="18"/>
  <c r="G131" i="18"/>
  <c r="M131" i="18"/>
  <c r="G132" i="18"/>
  <c r="M132" i="18"/>
  <c r="G133" i="18"/>
  <c r="M133" i="18"/>
  <c r="G134" i="18"/>
  <c r="M134" i="18"/>
  <c r="G135" i="18"/>
  <c r="M135" i="18"/>
  <c r="G136" i="18"/>
  <c r="M136" i="18"/>
  <c r="G137" i="18"/>
  <c r="M137" i="18"/>
  <c r="G138" i="18"/>
  <c r="M138" i="18"/>
  <c r="G139" i="18"/>
  <c r="M139" i="18"/>
  <c r="G140" i="18"/>
  <c r="M140" i="18"/>
  <c r="G141" i="18"/>
  <c r="M141" i="18"/>
  <c r="G142" i="18"/>
  <c r="M142" i="18"/>
  <c r="G143" i="18"/>
  <c r="M143" i="18"/>
  <c r="G144" i="18"/>
  <c r="M144" i="18"/>
  <c r="G145" i="18"/>
  <c r="M145" i="18"/>
  <c r="G146" i="18"/>
  <c r="M146" i="18"/>
  <c r="G147" i="18"/>
  <c r="M147" i="18"/>
  <c r="G148" i="18"/>
  <c r="M148" i="18"/>
  <c r="G149" i="18"/>
  <c r="M149" i="18"/>
  <c r="G150" i="18"/>
  <c r="M150" i="18"/>
  <c r="G151" i="18"/>
  <c r="M151" i="18"/>
  <c r="G152" i="18"/>
  <c r="M152" i="18"/>
  <c r="G153" i="18"/>
  <c r="M153" i="18"/>
  <c r="G154" i="18"/>
  <c r="M154" i="18"/>
  <c r="G155" i="18"/>
  <c r="M155" i="18"/>
  <c r="G156" i="18"/>
  <c r="M156" i="18"/>
  <c r="G157" i="18"/>
  <c r="M157" i="18"/>
  <c r="G158" i="18"/>
  <c r="M158" i="18"/>
  <c r="G159" i="18"/>
  <c r="M159" i="18"/>
  <c r="G160" i="18"/>
  <c r="M160" i="18"/>
  <c r="G161" i="18"/>
  <c r="M161" i="18"/>
  <c r="G162" i="18"/>
  <c r="M162" i="18"/>
  <c r="G163" i="18"/>
  <c r="M163" i="18"/>
  <c r="G164" i="18"/>
  <c r="M164" i="18"/>
  <c r="G165" i="18"/>
  <c r="M165" i="18"/>
  <c r="G166" i="18"/>
  <c r="M166" i="18"/>
  <c r="G167" i="18"/>
  <c r="M167" i="18"/>
  <c r="G168" i="18"/>
  <c r="M168" i="18"/>
  <c r="G169" i="18"/>
  <c r="M169" i="18"/>
  <c r="G170" i="18"/>
  <c r="M170" i="18"/>
  <c r="G171" i="18"/>
  <c r="M171" i="18"/>
  <c r="G172" i="18"/>
  <c r="M172" i="18"/>
  <c r="G173" i="18"/>
  <c r="M173" i="18"/>
  <c r="G174" i="18"/>
  <c r="M174" i="18"/>
  <c r="G175" i="18"/>
  <c r="M175" i="18"/>
  <c r="M176" i="18"/>
  <c r="G176" i="18"/>
  <c r="M52" i="22"/>
  <c r="G52" i="22"/>
  <c r="G51" i="22"/>
  <c r="M51" i="22"/>
  <c r="G50" i="22"/>
  <c r="M50" i="22"/>
  <c r="G49" i="22"/>
  <c r="M49" i="22"/>
  <c r="G48" i="22"/>
  <c r="M48" i="22"/>
  <c r="G47" i="22"/>
  <c r="M47" i="22"/>
  <c r="G46" i="22"/>
  <c r="M46" i="22"/>
  <c r="G45" i="22"/>
  <c r="M45" i="22"/>
  <c r="G44" i="22"/>
  <c r="M44" i="22"/>
  <c r="G43" i="22"/>
  <c r="M43" i="22"/>
  <c r="G42" i="22"/>
  <c r="M42" i="22"/>
  <c r="G41" i="22"/>
  <c r="M41" i="22"/>
  <c r="G40" i="22"/>
  <c r="M40" i="22"/>
  <c r="G39" i="22"/>
  <c r="M39" i="22"/>
  <c r="G38" i="22"/>
  <c r="M38" i="22"/>
  <c r="G37" i="22"/>
  <c r="M37" i="22"/>
  <c r="G36" i="22"/>
  <c r="M36" i="22"/>
  <c r="G35" i="22"/>
  <c r="M35" i="22"/>
  <c r="M40" i="24"/>
  <c r="G40" i="24"/>
  <c r="M39" i="24"/>
  <c r="G39" i="24"/>
  <c r="M38" i="24"/>
  <c r="G38" i="24"/>
  <c r="M37" i="24"/>
  <c r="G37" i="24"/>
  <c r="M36" i="24"/>
  <c r="G36" i="24"/>
  <c r="M35" i="24"/>
  <c r="G35" i="24"/>
  <c r="M34" i="24"/>
  <c r="G34" i="24"/>
  <c r="M33" i="24"/>
  <c r="G33" i="24"/>
  <c r="M32" i="24"/>
  <c r="G32" i="24"/>
  <c r="M31" i="24"/>
  <c r="G31" i="24"/>
  <c r="M30" i="24"/>
  <c r="G30" i="24"/>
  <c r="M29" i="24"/>
  <c r="G29" i="24"/>
  <c r="M28" i="24"/>
  <c r="G28" i="24"/>
  <c r="M27" i="24"/>
  <c r="G27" i="24"/>
  <c r="M26" i="24"/>
  <c r="G26" i="24"/>
  <c r="M25" i="24"/>
  <c r="G25" i="24"/>
  <c r="M24" i="24"/>
  <c r="G24" i="24"/>
  <c r="M23" i="24"/>
  <c r="G23" i="24"/>
  <c r="M22" i="24"/>
  <c r="G22" i="24"/>
  <c r="M56" i="25"/>
  <c r="G56" i="25"/>
  <c r="M55" i="25"/>
  <c r="M54" i="25"/>
  <c r="M53" i="25"/>
  <c r="G52" i="25"/>
  <c r="M52" i="25"/>
  <c r="G51" i="25"/>
  <c r="M51" i="25"/>
  <c r="G50" i="25"/>
  <c r="M50" i="25"/>
  <c r="G49" i="25"/>
  <c r="M49" i="25"/>
  <c r="G48" i="25"/>
  <c r="M48" i="25"/>
  <c r="G47" i="25"/>
  <c r="M47" i="25"/>
  <c r="G46" i="25"/>
  <c r="M46" i="25"/>
  <c r="G45" i="25"/>
  <c r="M45" i="25"/>
  <c r="G44" i="25"/>
  <c r="M44" i="25"/>
  <c r="G43" i="25"/>
  <c r="M43" i="25"/>
  <c r="G42" i="25"/>
  <c r="M42" i="25"/>
  <c r="G41" i="25"/>
  <c r="M41" i="25"/>
  <c r="G40" i="25"/>
  <c r="M40" i="25"/>
  <c r="G39" i="25"/>
  <c r="M39" i="25"/>
  <c r="G38" i="25"/>
  <c r="M38" i="25"/>
  <c r="G37" i="25"/>
  <c r="M37" i="25"/>
  <c r="G36" i="25"/>
  <c r="M36" i="25"/>
  <c r="G35" i="25"/>
  <c r="M35" i="25"/>
  <c r="G34" i="25"/>
  <c r="M34" i="25"/>
  <c r="G33" i="25"/>
  <c r="M33" i="25"/>
  <c r="G32" i="25"/>
  <c r="M32" i="25"/>
  <c r="G31" i="25"/>
  <c r="M31" i="25"/>
  <c r="G30" i="25"/>
  <c r="M30" i="25"/>
  <c r="G29" i="25"/>
  <c r="M29" i="25"/>
  <c r="G28" i="25"/>
  <c r="M28" i="25"/>
  <c r="G27" i="25"/>
  <c r="M27" i="25"/>
  <c r="G26" i="25"/>
  <c r="M26" i="25"/>
  <c r="G25" i="25"/>
  <c r="M25" i="25"/>
  <c r="G24" i="25"/>
  <c r="M24" i="25"/>
  <c r="G23" i="25"/>
  <c r="M23" i="25"/>
  <c r="G22" i="25"/>
  <c r="M22" i="25"/>
  <c r="M21" i="25"/>
  <c r="G21" i="25"/>
  <c r="M20" i="25"/>
  <c r="G20" i="25"/>
  <c r="M19" i="25"/>
  <c r="G19" i="25"/>
  <c r="M18" i="25"/>
  <c r="G18" i="25"/>
  <c r="M17" i="25"/>
  <c r="G17" i="25"/>
  <c r="M16" i="25"/>
  <c r="G16" i="25"/>
  <c r="M15" i="25"/>
  <c r="G15" i="25"/>
  <c r="G21" i="24"/>
  <c r="M21" i="24"/>
  <c r="G20" i="24"/>
  <c r="M20" i="24"/>
  <c r="G19" i="24"/>
  <c r="M19" i="24"/>
  <c r="G18" i="24"/>
  <c r="M18" i="24"/>
  <c r="G17" i="24"/>
  <c r="M17" i="24"/>
  <c r="G16" i="24"/>
  <c r="M16" i="24"/>
  <c r="M51" i="23"/>
  <c r="G51" i="23"/>
  <c r="G50" i="23"/>
  <c r="M50" i="23"/>
  <c r="G49" i="23"/>
  <c r="M49" i="23"/>
  <c r="G48" i="23"/>
  <c r="M48" i="23"/>
  <c r="G47" i="23"/>
  <c r="M47" i="23"/>
  <c r="G46" i="23"/>
  <c r="M46" i="23"/>
  <c r="G45" i="23"/>
  <c r="M45" i="23"/>
  <c r="G44" i="23"/>
  <c r="M44" i="23"/>
  <c r="G43" i="23"/>
  <c r="M43" i="23"/>
  <c r="G42" i="23"/>
  <c r="M42" i="23"/>
  <c r="G41" i="23"/>
  <c r="M41" i="23"/>
  <c r="G40" i="23"/>
  <c r="M40" i="23"/>
  <c r="G39" i="23"/>
  <c r="M39" i="23"/>
  <c r="G38" i="23"/>
  <c r="M38" i="23"/>
  <c r="G37" i="23"/>
  <c r="M37" i="23"/>
  <c r="G36" i="23"/>
  <c r="M36" i="23"/>
  <c r="G35" i="23"/>
  <c r="M35" i="23"/>
  <c r="G34" i="23"/>
  <c r="M34" i="23"/>
  <c r="G33" i="23"/>
  <c r="M33" i="23"/>
  <c r="G34" i="22"/>
  <c r="M34" i="22"/>
  <c r="G33" i="22"/>
  <c r="M33" i="22"/>
  <c r="G32" i="22"/>
  <c r="M32" i="22"/>
  <c r="G31" i="22"/>
  <c r="M31" i="22"/>
  <c r="G30" i="22"/>
  <c r="M30" i="22"/>
  <c r="G29" i="22"/>
  <c r="M29" i="22"/>
  <c r="M52" i="21"/>
  <c r="G52" i="21"/>
  <c r="G51" i="21"/>
  <c r="M51" i="21"/>
  <c r="G50" i="21"/>
  <c r="M50" i="21"/>
  <c r="G49" i="21"/>
  <c r="M49" i="21"/>
  <c r="G48" i="21"/>
  <c r="M48" i="21"/>
  <c r="G47" i="21"/>
  <c r="M47" i="21"/>
  <c r="G46" i="21"/>
  <c r="M46" i="21"/>
  <c r="G45" i="21"/>
  <c r="M45" i="21"/>
  <c r="G44" i="21"/>
  <c r="M44" i="21"/>
  <c r="G43" i="21"/>
  <c r="M43" i="21"/>
  <c r="G42" i="21"/>
  <c r="M42" i="21"/>
  <c r="G41" i="21"/>
  <c r="M41" i="21"/>
  <c r="G40" i="21"/>
  <c r="M40" i="21"/>
  <c r="M39" i="21"/>
  <c r="G39" i="21"/>
  <c r="M38" i="21"/>
  <c r="G38" i="21"/>
  <c r="G37" i="21"/>
  <c r="M37" i="21"/>
  <c r="G36" i="21"/>
  <c r="M36" i="21"/>
  <c r="G35" i="21"/>
  <c r="M35" i="21"/>
  <c r="G34" i="21"/>
  <c r="M34" i="21"/>
  <c r="G19" i="20"/>
  <c r="M19" i="20"/>
  <c r="G18" i="20"/>
  <c r="M18" i="20"/>
  <c r="G17" i="20"/>
  <c r="M17" i="20"/>
  <c r="M73" i="19"/>
  <c r="G73" i="19"/>
  <c r="M72" i="19"/>
  <c r="G72" i="19"/>
  <c r="M71" i="19"/>
  <c r="G71" i="19"/>
  <c r="M70" i="19"/>
  <c r="G70" i="19"/>
  <c r="G69" i="19"/>
  <c r="M69" i="19"/>
  <c r="G68" i="19"/>
  <c r="M68" i="19"/>
  <c r="G67" i="19"/>
  <c r="M67" i="19"/>
  <c r="G66" i="19"/>
  <c r="M66" i="19"/>
  <c r="G65" i="19"/>
  <c r="M65" i="19"/>
  <c r="G64" i="19"/>
  <c r="M64" i="19"/>
  <c r="G63" i="19"/>
  <c r="M63" i="19"/>
  <c r="G62" i="19"/>
  <c r="M62" i="19"/>
  <c r="G61" i="19"/>
  <c r="M61" i="19"/>
  <c r="G60" i="19"/>
  <c r="M60" i="19"/>
  <c r="G59" i="19"/>
  <c r="M59" i="19"/>
  <c r="G58" i="19"/>
  <c r="M58" i="19"/>
  <c r="T9" i="18"/>
  <c r="T8" i="18"/>
  <c r="T7" i="18"/>
  <c r="T6" i="18"/>
  <c r="T5" i="18"/>
  <c r="T4" i="18"/>
  <c r="T3" i="18"/>
  <c r="R10" i="18"/>
  <c r="S12" i="21"/>
  <c r="S23" i="24"/>
  <c r="J3" i="24"/>
  <c r="H7" i="24"/>
  <c r="K7" i="24"/>
  <c r="H8" i="24"/>
  <c r="J8" i="24"/>
  <c r="K8" i="24"/>
  <c r="H9" i="24"/>
  <c r="K9" i="24"/>
  <c r="P10" i="18"/>
  <c r="J6" i="22"/>
  <c r="H7" i="25"/>
  <c r="J7" i="25"/>
  <c r="K7" i="25"/>
  <c r="H6" i="25"/>
  <c r="K6" i="25"/>
  <c r="H5" i="25"/>
  <c r="K5" i="25"/>
  <c r="H4" i="25"/>
  <c r="J4" i="25"/>
  <c r="K4" i="25"/>
  <c r="H3" i="25"/>
  <c r="K3" i="25"/>
  <c r="H2" i="25"/>
  <c r="K2" i="25"/>
  <c r="H5" i="24"/>
  <c r="J5" i="24"/>
  <c r="K5" i="24"/>
  <c r="H4" i="24"/>
  <c r="J4" i="24"/>
  <c r="K4" i="24"/>
  <c r="H3" i="24"/>
  <c r="H2" i="24"/>
  <c r="K2" i="24"/>
  <c r="H27" i="23"/>
  <c r="F13" i="23"/>
  <c r="F12" i="23"/>
  <c r="F11" i="23"/>
  <c r="F10" i="23"/>
  <c r="F9" i="23"/>
  <c r="F8" i="23"/>
  <c r="H4" i="23"/>
  <c r="K4" i="23"/>
  <c r="H24" i="22"/>
  <c r="F23" i="22"/>
  <c r="F22" i="22"/>
  <c r="F21" i="22"/>
  <c r="F20" i="22"/>
  <c r="H5" i="22"/>
  <c r="K5" i="22"/>
  <c r="J4" i="22"/>
  <c r="H4" i="22"/>
  <c r="H30" i="21"/>
  <c r="H10" i="21"/>
  <c r="J10" i="21"/>
  <c r="K10" i="21"/>
  <c r="H8" i="21"/>
  <c r="K8" i="21"/>
  <c r="H7" i="21"/>
  <c r="K7" i="21"/>
  <c r="H6" i="21"/>
  <c r="J6" i="21"/>
  <c r="K6" i="21"/>
  <c r="H5" i="21"/>
  <c r="K5" i="21"/>
  <c r="H4" i="21"/>
  <c r="J4" i="21"/>
  <c r="K4" i="21"/>
  <c r="H12" i="20"/>
  <c r="J8" i="25"/>
  <c r="J9" i="25"/>
  <c r="H8" i="25"/>
  <c r="H9" i="25"/>
  <c r="J6" i="24"/>
  <c r="K3" i="24"/>
  <c r="H6" i="24"/>
  <c r="H10" i="24"/>
  <c r="K4" i="22"/>
  <c r="H9" i="21"/>
  <c r="H11" i="21"/>
  <c r="J9" i="21"/>
  <c r="H4" i="20"/>
  <c r="K4" i="20"/>
  <c r="H3" i="20"/>
  <c r="K3" i="20"/>
  <c r="H54" i="19"/>
  <c r="J5" i="20"/>
  <c r="J6" i="20"/>
  <c r="H5" i="20"/>
  <c r="H6" i="20"/>
  <c r="F30" i="19"/>
  <c r="H4" i="19"/>
  <c r="K4" i="19"/>
  <c r="H3" i="19"/>
  <c r="K3" i="19"/>
  <c r="G26" i="19"/>
  <c r="G18" i="19"/>
  <c r="G10" i="19"/>
  <c r="G22" i="19"/>
  <c r="G14" i="19"/>
  <c r="H6" i="19"/>
  <c r="H7" i="19"/>
  <c r="G30" i="19"/>
  <c r="J6" i="19"/>
  <c r="J7" i="19"/>
  <c r="K31" i="18"/>
  <c r="I28" i="18"/>
  <c r="K28" i="18"/>
  <c r="L28" i="18"/>
  <c r="I27" i="18"/>
  <c r="L27" i="18"/>
  <c r="I26" i="18"/>
  <c r="K26" i="18"/>
  <c r="L26" i="18"/>
  <c r="I25" i="18"/>
  <c r="L25" i="18"/>
  <c r="I24" i="18"/>
  <c r="L24" i="18"/>
  <c r="I23" i="18"/>
  <c r="K23" i="18"/>
  <c r="L23" i="18"/>
  <c r="I22" i="18"/>
  <c r="K22" i="18"/>
  <c r="L22" i="18"/>
  <c r="I21" i="18"/>
  <c r="L21" i="18"/>
  <c r="I20" i="18"/>
  <c r="L20" i="18"/>
  <c r="I19" i="18"/>
  <c r="L19" i="18"/>
  <c r="I18" i="18"/>
  <c r="L18" i="18"/>
  <c r="I17" i="18"/>
  <c r="L17" i="18"/>
  <c r="I16" i="18"/>
  <c r="L16" i="18"/>
  <c r="I15" i="18"/>
  <c r="L15" i="18"/>
  <c r="I14" i="18"/>
  <c r="K14" i="18"/>
  <c r="L14" i="18"/>
  <c r="I13" i="18"/>
  <c r="K13" i="18"/>
  <c r="L13" i="18"/>
  <c r="K12" i="18"/>
  <c r="I12" i="18"/>
  <c r="I11" i="18"/>
  <c r="L11" i="18"/>
  <c r="I10" i="18"/>
  <c r="K10" i="18"/>
  <c r="L10" i="18"/>
  <c r="I9" i="18"/>
  <c r="L9" i="18"/>
  <c r="I8" i="18"/>
  <c r="L8" i="18"/>
  <c r="I7" i="18"/>
  <c r="L7" i="18"/>
  <c r="I6" i="18"/>
  <c r="L6" i="18"/>
  <c r="I5" i="18"/>
  <c r="K5" i="18"/>
  <c r="L5" i="18"/>
  <c r="I4" i="18"/>
  <c r="K4" i="18"/>
  <c r="L4" i="18"/>
  <c r="I3" i="18"/>
  <c r="L3" i="18"/>
  <c r="L12" i="18"/>
  <c r="I29" i="18"/>
  <c r="I30" i="18"/>
  <c r="K29" i="18"/>
  <c r="K30" i="18"/>
</calcChain>
</file>

<file path=xl/sharedStrings.xml><?xml version="1.0" encoding="utf-8"?>
<sst xmlns="http://schemas.openxmlformats.org/spreadsheetml/2006/main" count="2469" uniqueCount="713">
  <si>
    <t>Informācija par indikatīvajiem ceļu posmiem un to izmaksām</t>
  </si>
  <si>
    <t>Kārtas Nr.</t>
  </si>
  <si>
    <t>Plānošanas reģions</t>
  </si>
  <si>
    <t>Izbūves gads</t>
  </si>
  <si>
    <t>Ceļa Nr.</t>
  </si>
  <si>
    <t>Ceļu posma nosaukums</t>
  </si>
  <si>
    <t>No km</t>
  </si>
  <si>
    <t>Līdz km</t>
  </si>
  <si>
    <t>Indikatīvais ceļa posma garums, km</t>
  </si>
  <si>
    <t>Darbu veids sakārtojamam ceļa posmam</t>
  </si>
  <si>
    <t>Indikatīvās izmaksas EUR</t>
  </si>
  <si>
    <t>Indikatīvās izmaksas uz
 1 km/EUR</t>
  </si>
  <si>
    <t>Rīgas reģions</t>
  </si>
  <si>
    <t>2023.g.</t>
  </si>
  <si>
    <t>asfaltbetona seguma pārbūve (BP)</t>
  </si>
  <si>
    <t>2021.g.</t>
  </si>
  <si>
    <t xml:space="preserve">grants seguma dubultās virsmas apstrāde (DDS)            </t>
  </si>
  <si>
    <t>asfaltbetona seguma atjaunošana (DDS)</t>
  </si>
  <si>
    <t>2022.g.</t>
  </si>
  <si>
    <t>vietējā autoceļa asfaltbetona seguma atjaunošana  (DDS)</t>
  </si>
  <si>
    <t>Zemgales reģions</t>
  </si>
  <si>
    <t>grants seguma dubultās virsmas apstrāde (DDS)</t>
  </si>
  <si>
    <t>Kurzemes reģions</t>
  </si>
  <si>
    <t>Latgales reģions</t>
  </si>
  <si>
    <t>V687</t>
  </si>
  <si>
    <t xml:space="preserve">Vecpils-Biķernieki-Bramanišķi    </t>
  </si>
  <si>
    <t>P69</t>
  </si>
  <si>
    <t xml:space="preserve">Skrudaliena-Kaplava-Krāslava   </t>
  </si>
  <si>
    <t>P64</t>
  </si>
  <si>
    <t>Višķi-Nīcgale</t>
  </si>
  <si>
    <t>V783</t>
  </si>
  <si>
    <t>Jēkabpils - Dignāja - Ilūkste</t>
  </si>
  <si>
    <t>P61</t>
  </si>
  <si>
    <t>Krāslava-Dagda</t>
  </si>
  <si>
    <t>V636</t>
  </si>
  <si>
    <t>Krāslava - Izvalta - Šķeltova - Aglona</t>
  </si>
  <si>
    <t>V678</t>
  </si>
  <si>
    <t>Špoģi-Arendole-Upmalea-Sīļi</t>
  </si>
  <si>
    <t>P49</t>
  </si>
  <si>
    <t>Kārsava - Ludza - Ezernieki</t>
  </si>
  <si>
    <t>V526</t>
  </si>
  <si>
    <t>Ludza - Auziņi - Stoļerova</t>
  </si>
  <si>
    <t>P58</t>
  </si>
  <si>
    <t>Viļāni—Preiļi—Špoģi</t>
  </si>
  <si>
    <t>asfaltbetona seguma atjaunošana (DDS 17,73 km) un asfaltbetona seguma pārbūve  (BP - 8 km)</t>
  </si>
  <si>
    <t>P70</t>
  </si>
  <si>
    <t xml:space="preserve">Svente - Lietuvas robeža (Subate) </t>
  </si>
  <si>
    <t xml:space="preserve">Kārsava - Ludza - Ezernieki  </t>
  </si>
  <si>
    <t>P46</t>
  </si>
  <si>
    <t xml:space="preserve">Dubļeva - Cērpene </t>
  </si>
  <si>
    <t>P55</t>
  </si>
  <si>
    <t xml:space="preserve">Rēzekne - Dagda  </t>
  </si>
  <si>
    <t>V508</t>
  </si>
  <si>
    <t xml:space="preserve">Brigi - Krivanda - Cibla - Seļekova   </t>
  </si>
  <si>
    <t>dubultās virsmas seguma izbūve (DDS)</t>
  </si>
  <si>
    <t xml:space="preserve">Brigi - Krivanda - Cibla - Seļekova </t>
  </si>
  <si>
    <t>V577</t>
  </si>
  <si>
    <t xml:space="preserve">Puša-Krāce-Silajāņi-Riebiņi </t>
  </si>
  <si>
    <t>V682</t>
  </si>
  <si>
    <t>Līksna - Kalupe - Upmale - Rožupe</t>
  </si>
  <si>
    <t>V595</t>
  </si>
  <si>
    <t>Viļāni–Maltas Trūpi–Lomi</t>
  </si>
  <si>
    <t>dubultas virsmas apstrāde (DDS)</t>
  </si>
  <si>
    <t>V579</t>
  </si>
  <si>
    <t>Rēzekne–Stoļerova–Kaunata</t>
  </si>
  <si>
    <t>V711</t>
  </si>
  <si>
    <t>Ilūkste-Rubanišķi-Daugavpils</t>
  </si>
  <si>
    <t>V582</t>
  </si>
  <si>
    <t>Silmala-Kruki</t>
  </si>
  <si>
    <t>V584</t>
  </si>
  <si>
    <t>Silmala-Štikāni-Saveļi</t>
  </si>
  <si>
    <t>V593</t>
  </si>
  <si>
    <t>Vērēmi-Rogovka</t>
  </si>
  <si>
    <t>V699</t>
  </si>
  <si>
    <t>Bebrene-Šedere-Gorbunovka</t>
  </si>
  <si>
    <t>V545</t>
  </si>
  <si>
    <t>Lauderi-Vecslabada-Škaune</t>
  </si>
  <si>
    <t>Vidzemes reģions</t>
  </si>
  <si>
    <t>Row Labels</t>
  </si>
  <si>
    <t>Sum of Indikatīvais ceļa posma garums, km</t>
  </si>
  <si>
    <t>Sum of Indikatīvās izmaksas EUR</t>
  </si>
  <si>
    <t>Kvota</t>
  </si>
  <si>
    <t>Kontrole</t>
  </si>
  <si>
    <t>Grand Total</t>
  </si>
  <si>
    <t xml:space="preserve">Latgales reģions </t>
  </si>
  <si>
    <t>V555</t>
  </si>
  <si>
    <t>DVA</t>
  </si>
  <si>
    <t>Kopā Latgale</t>
  </si>
  <si>
    <t>Novads</t>
  </si>
  <si>
    <t>Ilūkstes</t>
  </si>
  <si>
    <t>Krāslavas</t>
  </si>
  <si>
    <t>Līvānu</t>
  </si>
  <si>
    <t>Ludzas</t>
  </si>
  <si>
    <t>Preiļu</t>
  </si>
  <si>
    <t>Balvu</t>
  </si>
  <si>
    <t>Riebiņu</t>
  </si>
  <si>
    <t>Daugavpils novads</t>
  </si>
  <si>
    <t>Rēzeknes novads</t>
  </si>
  <si>
    <t>Viļānu</t>
  </si>
  <si>
    <t>kvota bija 10877496</t>
  </si>
  <si>
    <t>Krāslavas novads</t>
  </si>
  <si>
    <t>V-616</t>
  </si>
  <si>
    <t>Dagda-Andzeļi-Ezernieki</t>
  </si>
  <si>
    <t>1.217</t>
  </si>
  <si>
    <t>17.967</t>
  </si>
  <si>
    <t>16.750</t>
  </si>
  <si>
    <t>Pārbūve, divkārtu virsmas apstrāde</t>
  </si>
  <si>
    <t>8 375 000</t>
  </si>
  <si>
    <t>Apmierinošs/
slikts</t>
  </si>
  <si>
    <t>265/215</t>
  </si>
  <si>
    <t>Skolēnu pārvadājumi</t>
  </si>
  <si>
    <t>Savieno pagasta centru ar Dagdas un Ezernieku skolām</t>
  </si>
  <si>
    <t>Dagdas</t>
  </si>
  <si>
    <t>V-619</t>
  </si>
  <si>
    <t>Dagda-Pauļukalns</t>
  </si>
  <si>
    <t>0.412</t>
  </si>
  <si>
    <t>19.205</t>
  </si>
  <si>
    <t>18.793</t>
  </si>
  <si>
    <t>9 396 500</t>
  </si>
  <si>
    <t>Labs/Ļoti slikts</t>
  </si>
  <si>
    <t>Savieno pagasta centrus ar Dagdu</t>
  </si>
  <si>
    <t>V-620</t>
  </si>
  <si>
    <t>Asūne-Panova</t>
  </si>
  <si>
    <t>7.141</t>
  </si>
  <si>
    <t>14.913</t>
  </si>
  <si>
    <t>7.772</t>
  </si>
  <si>
    <t>3 886 000</t>
  </si>
  <si>
    <t>Ļoti slikts</t>
  </si>
  <si>
    <t>&lt;100</t>
  </si>
  <si>
    <t>Savieno pagasta centru ar Dagdu</t>
  </si>
  <si>
    <t>V-618</t>
  </si>
  <si>
    <t>Ezernieki-Svariņi-Šķaune</t>
  </si>
  <si>
    <t>9.030</t>
  </si>
  <si>
    <t>10.702</t>
  </si>
  <si>
    <t>1.672</t>
  </si>
  <si>
    <t>V-621</t>
  </si>
  <si>
    <t>Asūne-L.Grizāni-Porečje</t>
  </si>
  <si>
    <t>8.578</t>
  </si>
  <si>
    <t>20.758</t>
  </si>
  <si>
    <t>12.180</t>
  </si>
  <si>
    <t>6 090 000</t>
  </si>
  <si>
    <t>Savieno pagastu centrus ar Dagdu</t>
  </si>
  <si>
    <t>V628</t>
  </si>
  <si>
    <t>Piedruja - Indra - Robežnieki - Nauļāni - Asūne</t>
  </si>
  <si>
    <t>dubultas virsmas apstrāde</t>
  </si>
  <si>
    <t>apmierinošs, slikts</t>
  </si>
  <si>
    <t>Skolēnu pārvadājumi, iedzīvotāju mobilitāte (no Robežniekiem uz Asūni  Dagdas-Rīgas virzienā)</t>
  </si>
  <si>
    <t>V627</t>
  </si>
  <si>
    <t>Robežnieki - Murovanka - Slobodka</t>
  </si>
  <si>
    <t>slikts, ļoti slikts</t>
  </si>
  <si>
    <t xml:space="preserve">Skolēnu pārvadājumi, iedzīvotāju mobilitāte no Robežnieku pagasta uz reģionālās nozīmes centru  Krāslavu </t>
  </si>
  <si>
    <t>Skolēnu pārvadājumi, iedzīvotāju mobilitāte Škeltovas pagasta uz reģionālās nozīmes centru  Krāslavu (kartē jau apstiprinātais posms ir Krāslava - Izvalta, nākošā prioritāte  papildu finansējumam Izvalta - Šķeltova)</t>
  </si>
  <si>
    <t>P62</t>
  </si>
  <si>
    <t>Krāslava-Preiļi-Madona (Madonas apvedceļš)</t>
  </si>
  <si>
    <t>asfaltbetona seguma atjaunošana</t>
  </si>
  <si>
    <t>apmierinošs/ļoti slikts</t>
  </si>
  <si>
    <t>Skolēnu pārvadājumi, iedzīvotāju mobilitāte</t>
  </si>
  <si>
    <t>P52</t>
  </si>
  <si>
    <t>Ploski - Zilupe–Šķaune–Ezernieki</t>
  </si>
  <si>
    <t>Iesniegtie decembrī</t>
  </si>
  <si>
    <r>
      <t xml:space="preserve">Informācija par indikatīvajiem ceļu posmiem un to izmaksām </t>
    </r>
    <r>
      <rPr>
        <b/>
        <sz val="12"/>
        <color rgb="FF000000"/>
        <rFont val="Calibri"/>
        <family val="2"/>
        <charset val="186"/>
      </rPr>
      <t>VARAM saraksts</t>
    </r>
  </si>
  <si>
    <t>kvota bija 5438748</t>
  </si>
  <si>
    <t>Līvānu novads</t>
  </si>
  <si>
    <t>Špoģi – Arendole – Upmale – Šīļi</t>
  </si>
  <si>
    <t>grants sega pārbūve, dubultas virsmas apstrāde</t>
  </si>
  <si>
    <t>slikts</t>
  </si>
  <si>
    <t>529 (kravas tr.17%)</t>
  </si>
  <si>
    <t>Savieno novadu centrus Līvānu novadu ar Vārkavas novadu.</t>
  </si>
  <si>
    <t>Dundaga, vislielākā intensitāte</t>
  </si>
  <si>
    <t>Līksna – Kalupe – Upmale - Rožupe</t>
  </si>
  <si>
    <t>133 (kravas tr.4%)</t>
  </si>
  <si>
    <t>Skrunda</t>
  </si>
  <si>
    <t>V761</t>
  </si>
  <si>
    <t>Rožupe – Rudzāti - Varakļāni</t>
  </si>
  <si>
    <t xml:space="preserve"> grants sega pārbūve, dubultas virsmas apstrāde</t>
  </si>
  <si>
    <t>apmierinošs</t>
  </si>
  <si>
    <t>492 (kravas tr.16%)</t>
  </si>
  <si>
    <t>Savieno novadu centrus Līvānu novadu ar Riebiņu novadu.</t>
  </si>
  <si>
    <t>Ezere</t>
  </si>
  <si>
    <t>V757</t>
  </si>
  <si>
    <t>Grīva - Stari</t>
  </si>
  <si>
    <t>nepieciešama dubultā virsmas apstrāde ceļa segumam</t>
  </si>
  <si>
    <t>157 (kravas tr.9%)</t>
  </si>
  <si>
    <t>Ceļš savieno valsts vietējās nozīmes autoceļu, kas ved uz Vārkavas novadu ar valsts galveno atuceļu A6</t>
  </si>
  <si>
    <t>Piltene</t>
  </si>
  <si>
    <t>Kvota bija 11654460</t>
  </si>
  <si>
    <t>V499</t>
  </si>
  <si>
    <t>Rogovka-Mežvidi-Pušmucova</t>
  </si>
  <si>
    <t>Dubultās virsmas apstrāde</t>
  </si>
  <si>
    <t>Mežvidu pagasta īsākais ceļš uz Ludzu</t>
  </si>
  <si>
    <t>Skolēnu pārvadāšana, uzņēmējdarbības attīstība</t>
  </si>
  <si>
    <t>Kārsavas</t>
  </si>
  <si>
    <t>P50</t>
  </si>
  <si>
    <t>Kārsava-Krievijas robeža (Aizgārša)</t>
  </si>
  <si>
    <t>Goliševas pagasta savienojums ar novada centru, Kārsavu</t>
  </si>
  <si>
    <t>V 505</t>
  </si>
  <si>
    <t>Mērdzene-Goliševa</t>
  </si>
  <si>
    <t>Goliševas pagasta savienojums ar ceļu uz Ludzu</t>
  </si>
  <si>
    <t>V501</t>
  </si>
  <si>
    <t>Ludza-Stiglava- Kārsava</t>
  </si>
  <si>
    <t xml:space="preserve"> savienojums Stiglova-Kārsava</t>
  </si>
  <si>
    <t xml:space="preserve"> savienojums Mežernieki-Stiglova</t>
  </si>
  <si>
    <t>Malnavas pagasta īsākais ceļš uz Ludzu</t>
  </si>
  <si>
    <t>Vaiņode</t>
  </si>
  <si>
    <t>Asfaltbetona seguma atjaunošana</t>
  </si>
  <si>
    <t>ļoti slikts</t>
  </si>
  <si>
    <t>V561</t>
  </si>
  <si>
    <t>Sprikutova-Raipole-Nirza</t>
  </si>
  <si>
    <t>Ceļa posma pārbūve/sakārtošana ir nozīmīga iedzīvotāju mobilitātes nodrošināšanai, uzņēmējdarbības attīstībai, sabiedriskā transporta un skolēnu pārvadājumu nodrošināšanai.</t>
  </si>
  <si>
    <t>Ploski-Zilupe-Šķaune-Ezernieki (posms no Pasienes līdz Šuškovai)</t>
  </si>
  <si>
    <t>kvota bija 9323568</t>
  </si>
  <si>
    <t>Preiļu Novads</t>
  </si>
  <si>
    <t>V 636</t>
  </si>
  <si>
    <t>Krāslava-Izvalta-Šķeltova-Aglona</t>
  </si>
  <si>
    <t>Grants segas pārbūve, dubultās virsmas apstrāde</t>
  </si>
  <si>
    <t xml:space="preserve"> slikts</t>
  </si>
  <si>
    <t>A/c V636 šajā posmā savieno Šķeltovas pagastu ar novada centru Aglonu un reģionālo a/c P62 Krāslava-Preiļi-Madona.Ceļam pēdējos gados augusi transporta kustības intensitāte un esošais grants segums nenodrošina kvalitatīvu transporta kustību.Ceļam nepieciešams izbūvēt a/betona segumu.Ceļu izmanto zemnieku saimniecības,uzņēmēji,kā arī pasažieru un skolēnu pārvadātāji.</t>
  </si>
  <si>
    <t>Aglonas</t>
  </si>
  <si>
    <t>P 62</t>
  </si>
  <si>
    <t>Krāslava -Preiļi-Madona</t>
  </si>
  <si>
    <t>asfaltbetona seguma pārbūve</t>
  </si>
  <si>
    <t>Ciemata galvenās ielas-Somersētas,  Krāslavas</t>
  </si>
  <si>
    <t>Ceļs savienos Aglonas novada centru ar Preiļiem (topošo novada centru)</t>
  </si>
  <si>
    <t>V 744</t>
  </si>
  <si>
    <t>Kastīre-Kategrade-Jaunaglona-Kapiņi</t>
  </si>
  <si>
    <t>Autoceļa posms šķērso Jaunaglonas ciematu.Ceļu izmanto uzņēmēji, zemnieki, pasažieru pārvadātāji.Aglonas svētku laikā ceļu izmanto kā apvedceļu tranzītam.</t>
  </si>
  <si>
    <t>V738</t>
  </si>
  <si>
    <t>Pieniņi—Smelteri</t>
  </si>
  <si>
    <t xml:space="preserve"> Nodrošina piekļuvi īpašumiem, reģionālajai slimnīcai, izglītības iestādēm un citām valsts iestādēm.</t>
  </si>
  <si>
    <t>Administratīvi teritoriālās reformas rezultātā pa šo autoceļu var palielināties satiksmes intensitāte</t>
  </si>
  <si>
    <t>V749</t>
  </si>
  <si>
    <t>Aglonas stacija–Aizkalne–Babri</t>
  </si>
  <si>
    <t>Preiļu un Vārkavas novadu apvienošanas gadījumā pa šo autoceļu palielināsies satiksmes intensitāte.</t>
  </si>
  <si>
    <t>P63</t>
  </si>
  <si>
    <t>Līvāni—Preiļi</t>
  </si>
  <si>
    <t>Preiļu novada un Sutru pagasta apvienošanas gadījumā pa šo autoceļu papielināsies satiksmes intensitāte.</t>
  </si>
  <si>
    <t>V748</t>
  </si>
  <si>
    <t>Pelēči—Aizkalne—Korsikova</t>
  </si>
  <si>
    <t>V376</t>
  </si>
  <si>
    <t>Prīkuļi—Jezufinova</t>
  </si>
  <si>
    <t>&gt;100</t>
  </si>
  <si>
    <t>V747</t>
  </si>
  <si>
    <t>Pelēči—Ārdava</t>
  </si>
  <si>
    <t>V 678</t>
  </si>
  <si>
    <t>Līksna-Kalupe-Vecvārkava-Rožupe</t>
  </si>
  <si>
    <t>2-kārtu virsmas izbūve</t>
  </si>
  <si>
    <t>Vārkavas</t>
  </si>
  <si>
    <t>V 682</t>
  </si>
  <si>
    <t>Špoģi-Arendole-Vecvārkava-Sīļi</t>
  </si>
  <si>
    <t>Puša-Krāce-Silajāņi-Riebiņi</t>
  </si>
  <si>
    <t>Divkārtu virsmas apstrādi</t>
  </si>
  <si>
    <t>Kvota bija 10100532</t>
  </si>
  <si>
    <t>Balvu novads</t>
  </si>
  <si>
    <t>P35</t>
  </si>
  <si>
    <t>Valsts reģionālais autoceļš P35 Gulbene – Balvi – Viļaka – Krievijas robeža (Vientuļi)</t>
  </si>
  <si>
    <t>Pārbūve</t>
  </si>
  <si>
    <t>2115/1035</t>
  </si>
  <si>
    <t>Infrastruktūras uzturēšanai.</t>
  </si>
  <si>
    <t>Vienīgais satiksmes ceļš starp Žīguru, Vecumu, Medņevas, Susāju pagastiem, Viļakas pilsētu un jauno novada centru (Balvi).</t>
  </si>
  <si>
    <t>Viļakas</t>
  </si>
  <si>
    <t>V490</t>
  </si>
  <si>
    <t>Valsts vietējais autoceļš V490 Balvi - Kuprava</t>
  </si>
  <si>
    <t>A/b seguma atjaunošana</t>
  </si>
  <si>
    <t>863/289</t>
  </si>
  <si>
    <t>Vienīgais satiksmes ceļš uz jauno novada centru (Balviem).</t>
  </si>
  <si>
    <t>P42</t>
  </si>
  <si>
    <t>Valsts reģionālais autoceļš P42 Viļaka – Zaiceva – Krievijas robeža (Pededze)</t>
  </si>
  <si>
    <t>P45</t>
  </si>
  <si>
    <t>Valsts reģionālais autoceļš P45 Viļaka - Kārsava</t>
  </si>
  <si>
    <t>V457</t>
  </si>
  <si>
    <t>Valsts vietējais autoceļš V457 Viļaka – Borisova - Bubņi (ceļa posmā Borisova - Mežvidi)</t>
  </si>
  <si>
    <t>Grants seguma pārbūve, dubultā virsma</t>
  </si>
  <si>
    <t>Valsts reģionālais autoceļš P46 Dubļeva - Cērpene</t>
  </si>
  <si>
    <t>Vienīgais satiksmes ceļš starp Šķilbēnu, Baltinavas, Briežuciema pagastiem  un jauno novada centru (Balvi).</t>
  </si>
  <si>
    <t>V459</t>
  </si>
  <si>
    <t>Valsts vietējais autoceļš V459  Pleševa – Čilipīne - Kudreva</t>
  </si>
  <si>
    <t>V481</t>
  </si>
  <si>
    <t xml:space="preserve">Rūbāni -Primenes  </t>
  </si>
  <si>
    <t>0,000
0,800</t>
  </si>
  <si>
    <t>0,800
5,137</t>
  </si>
  <si>
    <t>0,800
4,337</t>
  </si>
  <si>
    <t xml:space="preserve">
asfaltbetona atjaunošana
dubultas virsmas
 apstrāde </t>
  </si>
  <si>
    <t xml:space="preserve">
2 400 00
4 337 000
</t>
  </si>
  <si>
    <t xml:space="preserve">
apmierinošs 
ļoti slikts
</t>
  </si>
  <si>
    <t>2017.gada dati -464,
 kravas transports 2%</t>
  </si>
  <si>
    <t xml:space="preserve">Ceļam ir nozīga loma  uzņēmējdarbībā, 
lauksaimniecībā un pakalpojumu sniegšanā, dodot arī  būtisku darba vietu nodrošinājumu novada iedzīvotajiem. 
Ceļs nodrošinās : 
- nokļūšanu uz darba vietām; 
- pakalpojumu saņemšanu  - pasta, tirdzniecības, veselības aprūpes u.c ;
-nokļūšanu uz izglītības iestādēm;
-sabiedriskā transporta pakalpojumu pieejamību  
</t>
  </si>
  <si>
    <t>Rugāju</t>
  </si>
  <si>
    <t xml:space="preserve">V483 </t>
  </si>
  <si>
    <t xml:space="preserve">Rugāji -Upatnieki </t>
  </si>
  <si>
    <t xml:space="preserve"> 
0,000
1,000
</t>
  </si>
  <si>
    <t>1,000
6,800</t>
  </si>
  <si>
    <t xml:space="preserve">
1, 000
5,800
</t>
  </si>
  <si>
    <t xml:space="preserve">asfaltbetona
 atjaunošana
dubultas virsmas
apstrāde </t>
  </si>
  <si>
    <t xml:space="preserve">
300 000
2 900 000
</t>
  </si>
  <si>
    <t xml:space="preserve">ļoti slikts 
ļoti slikts </t>
  </si>
  <si>
    <t>2017.gada dati - 252, 
kravas transports 3%</t>
  </si>
  <si>
    <t xml:space="preserve">Ceļs nodrošinās : 
- nokļūšanu uz darba vietām; 
- pakalpojumu saņemšanu  - pasta, tirdzniecības ;
-nokļūšanu uz izglītības iestādēm;
-sabiedriskā transporta pakalpojumu pieejamību </t>
  </si>
  <si>
    <t xml:space="preserve">V464 </t>
  </si>
  <si>
    <t xml:space="preserve">Pokrata -Lazdukalns </t>
  </si>
  <si>
    <t>0,000
2,587
3,268</t>
  </si>
  <si>
    <t>7
3,268
8,384</t>
  </si>
  <si>
    <t xml:space="preserve">2,587
0,681
5,116
</t>
  </si>
  <si>
    <t>dubultas 
virsmas apstrāde
asfaltbetona atjaunošana
dubultas virsmas apstrāde</t>
  </si>
  <si>
    <t xml:space="preserve">1 293 500
204 300
2 558 000
</t>
  </si>
  <si>
    <t xml:space="preserve">ļoti slikts
ļoti slikts
ļoti slikts
</t>
  </si>
  <si>
    <t>2017.gada dati -102,
 kravas transports 2%</t>
  </si>
  <si>
    <t xml:space="preserve">Ceļs nodrošinās : 
- nokļūšanu uz darba vietām; 
- pakalpojumu saņemšanu  - pasta, tirdzniecības, veselības aprūpes u.c. ;
-nokļūšanu uz izglītības iestādēm;
-sabiedriskā transporta pakalpojumu pieejamību </t>
  </si>
  <si>
    <t xml:space="preserve">V484 </t>
  </si>
  <si>
    <t xml:space="preserve">Lukstiņi-Teteri </t>
  </si>
  <si>
    <t xml:space="preserve">dubultas 
virsmas apstrāde </t>
  </si>
  <si>
    <t xml:space="preserve">ļoti slikts </t>
  </si>
  <si>
    <t xml:space="preserve">2017.gada dati - 
mazāk kā 100, kravas 
transports 4% </t>
  </si>
  <si>
    <t xml:space="preserve">Ceļs nodrošinās : 
- nokļūšanu uz darba vietām; 
- pakalpojumu saņemšanu  - pasta, tirdzniecības, veselības aprūpes u..c. ;
-nokļūšanu uz izglītības iestādēm;
-sabiedriskā transporta pakalpojumu pieejamību </t>
  </si>
  <si>
    <t>V463</t>
  </si>
  <si>
    <t>Pāliņi -Gailīši</t>
  </si>
  <si>
    <t>asfalts</t>
  </si>
  <si>
    <t xml:space="preserve">apmierinošs </t>
  </si>
  <si>
    <t xml:space="preserve">2017.gada dati - 102 , t.sk.
 14 % kravu transports 
Ņemot vērā, ka ceļu izmanto novada uzņēmumi produkcijas nogādāšanai, iedzīvotāji pārvietojas uz darba vietām un atpakaļ uz dzīvesvietu, dodas uz pakalpojumu saņemšanas vietām  un tiek veikti skolēnu pārvadājumi, ceļa infratruktūra ikdienā ir nepieciešama labā stāvoklī. 
Skujetnieku ciemā, kur ir 129 iedzīvotāji ( ceļa posms no 8,000 -9,385 km ir ļoti kritiskā stāvoklī) </t>
  </si>
  <si>
    <t>Ceļam ir nozīmīga loma  uzņēmējdarbībā, 
lauksaimniecībā un pakalpojumu sniegšanā, dodot arī  būtisku darba vietu nodrošinājumu novada iedzīvotajiem. 
Ceļš nodrošinās : 
- nokļūšanu uz darba vietām; 
- pakalpojumu saņemšanu  - pasta, tirdzniecības ;
-nokļūšanu izglītības iestādēs ;
- veselības aprūpes pakalpojumu pieejamību (ģimenes ārsta prakses Bērzpilī , Rugājos, Balvos ), NMP operatīvāka palīdzības nodrošināšana (punkti Tilžā un Balvos). Lielākie uzņēmumi, kas izmanto ceļu: SIA "Silmači" - lielākais kravu pārvadājumu uzņēmums Latgales reģionā;  z/s "Pupāji" - kokapstrāde un lauksaimniecība;  z/s "Podi" - kokapstrāde; z/s "Auzāji" , z/s "Irbenāji",z/s "Ievas" , z/s "Sprīdiši" u.c. -lauksaimniecība, z/s "Kalmes" - lauksaimniecība un tirdzniecība.</t>
  </si>
  <si>
    <t>asfaltbetona 
seguma
 atjaunošana</t>
  </si>
  <si>
    <t xml:space="preserve">asfalts </t>
  </si>
  <si>
    <t>V-460</t>
  </si>
  <si>
    <t>Baltinava-Tilža</t>
  </si>
  <si>
    <t>Dubultā virsmas apstrāde, asfaltsegums</t>
  </si>
  <si>
    <t>Autoceļam V-460 grants segums 19 km garumā, šo ceļu intensīvi izmanto Baltinavas un Balvu novada lauksaimnieki un uzņēmēji. Kopš 2014.gada Lutanānu purvā darbojas kūdras pārstrādes uzņēmums SIA Compaqpeat, kurš šo autoceļu izmanto saražotās produkcijas pārvadāšanai gan uz Tilžas pusi, gan uz Baltinavas pusi. Lielā noslodze rada ceļa seguma kvalitātes pasliktināšanos it sevišķi rudens un pavasara laikā, kad ceļa segums nav izbraucams. Ceļu izmanto ikdienā arī piena ražotāji, kuriem sava produkcija jānogādā pārstrādes uzņēmumiem ikdienā. Pēc ATR Tilžas pagasts un Baltinava būs Balvu novadā, funkcionālais savienojums starp abām apdzīvotām vietām iegūs vēl lielāku nepieciešamību pēc kvalitatīvas infrastruktūras. Tāpat sausā laikā ceļa putekļi pasliktina apkārtējo iedzīvotāju labsajūtu.</t>
  </si>
  <si>
    <t>Baltinavas</t>
  </si>
  <si>
    <t>Gulbene-Balvi-Viļaka-Krievijas rob (Vientuļi) (Izņemot posmu Balvu pilsētā 3,137 km)</t>
  </si>
  <si>
    <t>22,319        35,603</t>
  </si>
  <si>
    <t>32,466     44,562</t>
  </si>
  <si>
    <t>Savieno ar otru lielāko jaunveidojamā novada pilsētu Viļaku, kā arī savieno ar Vientuļu robežpunktu. Saimnieciskajā darbībā izmantos uzņēmēji, lauksaimnieki, mežsaimnieki, iedzīvotāji lai nokļūtu novada centrā</t>
  </si>
  <si>
    <t>Dubļeva-Cērpene</t>
  </si>
  <si>
    <t>0                 19,698</t>
  </si>
  <si>
    <t>18,127         22,793</t>
  </si>
  <si>
    <t>18,3              3,095</t>
  </si>
  <si>
    <t>5438100           928500</t>
  </si>
  <si>
    <t>Tieši savieno ar Bērzkalni, Egļuciemu, kā arī Baltinavu. Saimnieciskajā darbībā izmanto uzņēmēji, lauksaimnieki, mežsaimnieki, iedzīvotāji lai nokļūtu novada centrā.</t>
  </si>
  <si>
    <t>P47</t>
  </si>
  <si>
    <t>Balvi - Kapūne</t>
  </si>
  <si>
    <t>Savieno Balvu novada administratīvo centru ar Rugāju novadu. Saimnieciskajā darbībā izmanto uzņēmēji, lauksaimnieki, mežsaimnieki, iedzīvotāji lai nokļūtu novada centrā.</t>
  </si>
  <si>
    <t>P48</t>
  </si>
  <si>
    <t>Kārsava-Tilža-Dubļukalns</t>
  </si>
  <si>
    <t>Savieno blakus esošu pagastu centrus, kā arī blakus novada pilsētu Kārsavu. Saimnieciskajā darbībā izmanto uzņēmēji, lauksaimnieki, mežsaimnieki, iedzīvotāji lai nokļūtu novada centrā.</t>
  </si>
  <si>
    <t>V460</t>
  </si>
  <si>
    <t>Tilža - Baltinava</t>
  </si>
  <si>
    <t>Savieno Balvu novadu ar  Baltinavas novadu. Saimnieciskajā darbībā izmantos uzņēmēji, lauksaimnieki, mežsaimnieki, iedzīvotāji lai nokļūtu novada centrā.</t>
  </si>
  <si>
    <t>Daugavpils n.</t>
  </si>
  <si>
    <t>Krāslava</t>
  </si>
  <si>
    <t>Līvāni</t>
  </si>
  <si>
    <t>Ludza</t>
  </si>
  <si>
    <t>Preiļi</t>
  </si>
  <si>
    <t>Balvi</t>
  </si>
  <si>
    <t>Rēzeknes n.</t>
  </si>
  <si>
    <t>Kvota bija 16316244</t>
  </si>
  <si>
    <t>Kvota bija 13985362</t>
  </si>
  <si>
    <t>Kvotas pēc iedzīvotāju skaita</t>
  </si>
  <si>
    <t>%</t>
  </si>
  <si>
    <t>VARAM Finansējums pa novadiem</t>
  </si>
  <si>
    <t>plus vai mīnus</t>
  </si>
  <si>
    <t xml:space="preserve">Pašvaldību ceļi, kas iet uz centriem </t>
  </si>
  <si>
    <t>Pašvaldība</t>
  </si>
  <si>
    <t>Ceļa nosaukums</t>
  </si>
  <si>
    <t>km</t>
  </si>
  <si>
    <t>Kuru pagastu savieno ar centru</t>
  </si>
  <si>
    <t>Iedzīvotāju skaits pagastā</t>
  </si>
  <si>
    <t>Nepieciešamais 
pārklājums</t>
  </si>
  <si>
    <t xml:space="preserve">Dubultās virsmas izmaksas uz 1 km </t>
  </si>
  <si>
    <t>Asfalta izmaksas uz 1 km</t>
  </si>
  <si>
    <t>Kopējas izmaksas ceļa posmam</t>
  </si>
  <si>
    <t>Aglonas novads</t>
  </si>
  <si>
    <t>Dubultā virsmas apstrāde</t>
  </si>
  <si>
    <t>Šķeltovas pagasts</t>
  </si>
  <si>
    <t>P-62</t>
  </si>
  <si>
    <t>Krāslava-Preiļi-Madona</t>
  </si>
  <si>
    <t>Asfaltbetona segums, pārbūve</t>
  </si>
  <si>
    <t>Aglonas, Grāveru, Šķeltovas pagasti</t>
  </si>
  <si>
    <t>1100, 547, 540,</t>
  </si>
  <si>
    <t>Aglonas pagasts</t>
  </si>
  <si>
    <t>V744</t>
  </si>
  <si>
    <t>Nr.</t>
  </si>
  <si>
    <t>Baltinavas novada pašvaldība</t>
  </si>
  <si>
    <t>Tilža-Baltinava</t>
  </si>
  <si>
    <t>V468</t>
  </si>
  <si>
    <t>Briežuciems-Baltinava</t>
  </si>
  <si>
    <t>asfaltsegums</t>
  </si>
  <si>
    <t>Savieno jaunizveidojamā novada - Balvu novads - divus pagastus Tilžu un Baltinavu, ar iespēju nokļūt līdz novada centram Balvi</t>
  </si>
  <si>
    <t>Virsmas dubultā apstrāde</t>
  </si>
  <si>
    <t>Savieno jaunizveidojamā novada – Balvu novads- divus pagastus Briežuciemu un Baltinavu, nepieciešams skolu tīkla sakārtošanai (Briežuciema bērni pamatā mācās Baltinavas vidusskolā) skolēnu maršruts</t>
  </si>
  <si>
    <t xml:space="preserve">Baltinava 1063,
Tilža 890
</t>
  </si>
  <si>
    <t xml:space="preserve">Baltinava 1063,
Briežuciems 493
</t>
  </si>
  <si>
    <t>V493</t>
  </si>
  <si>
    <t>Ruskulova – Bērzpils</t>
  </si>
  <si>
    <t>V462</t>
  </si>
  <si>
    <t>Kāpessils – Krišjāņi</t>
  </si>
  <si>
    <t>Asfalta pārklājums</t>
  </si>
  <si>
    <t>Krišjāņu</t>
  </si>
  <si>
    <t>Ciblas</t>
  </si>
  <si>
    <t>Rogovka – Mežvidi - Pušmucova</t>
  </si>
  <si>
    <t>Brigi-Krivanda-Cibla-Seļekova</t>
  </si>
  <si>
    <t>V509</t>
  </si>
  <si>
    <t>Djatlovka-Līdumnieki-Krievijas robeža (Gorki)</t>
  </si>
  <si>
    <t>Asfalts</t>
  </si>
  <si>
    <t>Pušmucovas</t>
  </si>
  <si>
    <t>Dubultā virsma</t>
  </si>
  <si>
    <t>Ciblas, Līdumnieku</t>
  </si>
  <si>
    <t>Dubultā virsma Dubultā virsma</t>
  </si>
  <si>
    <t>Līdumnieku</t>
  </si>
  <si>
    <t>689
264</t>
  </si>
  <si>
    <t>Dagdas nov.</t>
  </si>
  <si>
    <t>P-52</t>
  </si>
  <si>
    <t>Ploski-Zilupe-Šķaune-Ezernieki</t>
  </si>
  <si>
    <t>P-61</t>
  </si>
  <si>
    <t>Krāslava- Dagda</t>
  </si>
  <si>
    <t>Divkārtu virsma</t>
  </si>
  <si>
    <t>Svariņu</t>
  </si>
  <si>
    <t xml:space="preserve">Andzeļu,
Ezernieku
</t>
  </si>
  <si>
    <t xml:space="preserve">Bērziņu,
Ķepovas
</t>
  </si>
  <si>
    <t xml:space="preserve">Šķaunes,
Ezernieku
</t>
  </si>
  <si>
    <t xml:space="preserve">517
664
</t>
  </si>
  <si>
    <t>Svariņu, 
Bērziņu, 
Ķepovas</t>
  </si>
  <si>
    <t>312
323
174</t>
  </si>
  <si>
    <t xml:space="preserve">323
174
</t>
  </si>
  <si>
    <t xml:space="preserve">488
664
</t>
  </si>
  <si>
    <t xml:space="preserve"> V783</t>
  </si>
  <si>
    <t>Bebrene-Šēdere- Gorbunovka</t>
  </si>
  <si>
    <t>Ilūkste- Rubanišķi- Daugavpils</t>
  </si>
  <si>
    <t>V709</t>
  </si>
  <si>
    <t>Aknīste_Gārsene_Ausmas</t>
  </si>
  <si>
    <t>Jēkabpils
-Dignāja
-Ilūkste</t>
  </si>
  <si>
    <t>Dviete</t>
  </si>
  <si>
    <t>Pilskalne</t>
  </si>
  <si>
    <t>Prode</t>
  </si>
  <si>
    <t>Bebrene
Šēdere
Eglaine</t>
  </si>
  <si>
    <t>753
758
715</t>
  </si>
  <si>
    <t>Ilūkstes novads</t>
  </si>
  <si>
    <t>Kārsava-Krievijas robeža</t>
  </si>
  <si>
    <t>Mežvidu pagasta īsākais ceļš ar Ludzu
*Aktuālākais posms lielākajiem novada uzņēmējiem un nodokļu maksātājiem</t>
  </si>
  <si>
    <t>Līvānu novada dome</t>
  </si>
  <si>
    <t>Līvāni - Preiļi</t>
  </si>
  <si>
    <t>Melnais segums</t>
  </si>
  <si>
    <t>Sutru pagastu ar novada centru, Līvānu pilsētu</t>
  </si>
  <si>
    <t>Posms no pagasta pārvaldes līdz novada robežai ar Preiļu novadu</t>
  </si>
  <si>
    <t>Ludzas novads</t>
  </si>
  <si>
    <t>V525</t>
  </si>
  <si>
    <t>Ričiki-Kivdolova</t>
  </si>
  <si>
    <t>V522</t>
  </si>
  <si>
    <t>Vecslabada-Rundēni-Zeiļova</t>
  </si>
  <si>
    <t>Kārsava-Ludza-Ezernieki</t>
  </si>
  <si>
    <t>V544</t>
  </si>
  <si>
    <t>Nirza-Lauderi</t>
  </si>
  <si>
    <t>Lauderi-Vecslabada-Šķaune</t>
  </si>
  <si>
    <t>Pureņu</t>
  </si>
  <si>
    <t>Pureņu pagasts - 316</t>
  </si>
  <si>
    <t>Istras, Rundēnu</t>
  </si>
  <si>
    <t>Istra – 498, Rundēni -398</t>
  </si>
  <si>
    <t>Istras, Lauderu</t>
  </si>
  <si>
    <t>Istra – 498, Lauderi - 412</t>
  </si>
  <si>
    <t>Silmalas</t>
  </si>
  <si>
    <t>Silmala – Štikāni – Saveļi</t>
  </si>
  <si>
    <t>Vērēmi–Rogovka</t>
  </si>
  <si>
    <t>Nautrēnu</t>
  </si>
  <si>
    <t>Rēzekne - Dagda</t>
  </si>
  <si>
    <t>ASF</t>
  </si>
  <si>
    <t>Kaunatas</t>
  </si>
  <si>
    <t>P56</t>
  </si>
  <si>
    <t>Malta - Kaunata</t>
  </si>
  <si>
    <t>Maltas, Lūznavas, Mākoņkalna</t>
  </si>
  <si>
    <t>V557</t>
  </si>
  <si>
    <t>Dricāni–Nautrēni</t>
  </si>
  <si>
    <t>V580</t>
  </si>
  <si>
    <t>Rēzekne–Ciskādi–Ružina</t>
  </si>
  <si>
    <t>V563</t>
  </si>
  <si>
    <t>Greiškāni–Sprūževa</t>
  </si>
  <si>
    <t>V568</t>
  </si>
  <si>
    <t>Lipušķi–Rukmaņi</t>
  </si>
  <si>
    <t>Dziļāri–Vecstružāni–Rogovka</t>
  </si>
  <si>
    <t>V558</t>
  </si>
  <si>
    <t>Dricāni-Pilcene</t>
  </si>
  <si>
    <t>V 593</t>
  </si>
  <si>
    <t>Verēmi -Rogovka</t>
  </si>
  <si>
    <t>V 500</t>
  </si>
  <si>
    <t>Rogovka_ -Dekteri- Zobleva</t>
  </si>
  <si>
    <t>V 571</t>
  </si>
  <si>
    <t>Marientāle-Bērzgale</t>
  </si>
  <si>
    <t>V 586</t>
  </si>
  <si>
    <t>Sondori-Meļņova</t>
  </si>
  <si>
    <t>V 550</t>
  </si>
  <si>
    <t>Bērzgale – Sarkaņi - Greiškāni</t>
  </si>
  <si>
    <t>V596</t>
  </si>
  <si>
    <t>Viļāni-Pilskalns-Nagļi</t>
  </si>
  <si>
    <t>V573</t>
  </si>
  <si>
    <t>Nagļi - Īdeņi</t>
  </si>
  <si>
    <t>V592</t>
  </si>
  <si>
    <t>Varakļāni-Nagļi- Žogoti</t>
  </si>
  <si>
    <t>V551</t>
  </si>
  <si>
    <t>Bratova – Lūznava - Vertukšne</t>
  </si>
  <si>
    <t>V581</t>
  </si>
  <si>
    <t>Ritiņi - Ismeri</t>
  </si>
  <si>
    <t>V599</t>
  </si>
  <si>
    <t>Ismeri – Zosna - Andrupene</t>
  </si>
  <si>
    <t>V591</t>
  </si>
  <si>
    <t>Vainova - Rogozovka</t>
  </si>
  <si>
    <t>V570</t>
  </si>
  <si>
    <t>Malta–Silajāņi</t>
  </si>
  <si>
    <t>V566</t>
  </si>
  <si>
    <t>Kaunata-Rundeni</t>
  </si>
  <si>
    <t>V 563</t>
  </si>
  <si>
    <t>Griškāni-Sprūževa</t>
  </si>
  <si>
    <t>V 587</t>
  </si>
  <si>
    <t>Staroščiki- Sprūževa</t>
  </si>
  <si>
    <t>V 564</t>
  </si>
  <si>
    <t>Janopole-Rozuļmuiža</t>
  </si>
  <si>
    <t>V594</t>
  </si>
  <si>
    <t>Viļāni -Guriliški - Mortišķi</t>
  </si>
  <si>
    <t>9,8*</t>
  </si>
  <si>
    <t>V552</t>
  </si>
  <si>
    <t>Ciskādi - Dricāni</t>
  </si>
  <si>
    <t>4,8*</t>
  </si>
  <si>
    <t>Rēzekne -Ciskādi - Ružina</t>
  </si>
  <si>
    <t>1,5*</t>
  </si>
  <si>
    <t>Sakstagala, Silmalas</t>
  </si>
  <si>
    <t>Stoļerovas</t>
  </si>
  <si>
    <t>Griškānu</t>
  </si>
  <si>
    <t>Mākoņkalna</t>
  </si>
  <si>
    <t>Gaigalavas</t>
  </si>
  <si>
    <t>Dricānu</t>
  </si>
  <si>
    <t>Ilzeskalns Nautrēnu</t>
  </si>
  <si>
    <t>DVA un ASF</t>
  </si>
  <si>
    <t>Bērzgales</t>
  </si>
  <si>
    <t>Verēmi</t>
  </si>
  <si>
    <t>Lendži Bērzgale</t>
  </si>
  <si>
    <t>Nagļi</t>
  </si>
  <si>
    <t xml:space="preserve">Lūznavas Čornajas </t>
  </si>
  <si>
    <t xml:space="preserve">Lūznavas Ozolaines </t>
  </si>
  <si>
    <t>Mākoņkalna, Lūznavas</t>
  </si>
  <si>
    <t>Feimaņu, Maltas</t>
  </si>
  <si>
    <t>Kaunatas un Rundēnu pagastu</t>
  </si>
  <si>
    <t>1077 + 396</t>
  </si>
  <si>
    <t xml:space="preserve">Griškānu </t>
  </si>
  <si>
    <t>Sakstagals -Viļāni</t>
  </si>
  <si>
    <t>Kantinieki - Dricāni</t>
  </si>
  <si>
    <t>Sakstagals (Ciskādi) - Viļāni</t>
  </si>
  <si>
    <t>Divkārtu virsmas apstrāde</t>
  </si>
  <si>
    <t>Silajāņu</t>
  </si>
  <si>
    <t xml:space="preserve">Rugāju </t>
  </si>
  <si>
    <t xml:space="preserve">Pāliņi-Gailīši </t>
  </si>
  <si>
    <t xml:space="preserve">Rūbāni -Primenes </t>
  </si>
  <si>
    <t>V483</t>
  </si>
  <si>
    <t>V464</t>
  </si>
  <si>
    <t>V484</t>
  </si>
  <si>
    <t xml:space="preserve">Asfalts </t>
  </si>
  <si>
    <t xml:space="preserve">Lazdukalna </t>
  </si>
  <si>
    <t xml:space="preserve">Dubultā virsma </t>
  </si>
  <si>
    <t>Rugāju un
 Lazdukalna</t>
  </si>
  <si>
    <t>Špogi – Arendole – Vecvārkava - Sīļi</t>
  </si>
  <si>
    <t>Rožkalnu pag.</t>
  </si>
  <si>
    <t>Vārkavas novads</t>
  </si>
  <si>
    <t>Viļakas novada dome</t>
  </si>
  <si>
    <t>V491</t>
  </si>
  <si>
    <t>Valsts vietējais autoceļš V491 Viļaka - Vecumi</t>
  </si>
  <si>
    <t>Viļakas novada dome / Balvu novada pašvaldība</t>
  </si>
  <si>
    <t>V467</t>
  </si>
  <si>
    <t>Valsts vietējais autoceļš V467 Pievedcelš Kupravai</t>
  </si>
  <si>
    <t xml:space="preserve">Neatrodas Viļakas novada teritorijā (atrodas Balvu novada teritorijā). </t>
  </si>
  <si>
    <t>P490</t>
  </si>
  <si>
    <t>Viļakas novada dome
(ceļa posms  savieno Viļakas un Balvu novadu)</t>
  </si>
  <si>
    <t xml:space="preserve">Viļakas novada dome
(ceļa posms  savieno Viļakas un Balvu novadu)
</t>
  </si>
  <si>
    <t>Vienīgais satiksmes ceļš starp Žīguriem, Vecumu, Medņevas, Susāju pagastiem, Viļakas pilsētu, esošo novada centru (Viļaku) un jauno novada centru (Balviem).</t>
  </si>
  <si>
    <t>Vienīgais satiksmes ceļš starp Šķilbēnu pagastu un jauno novada centru (Balviem).</t>
  </si>
  <si>
    <t>Šķilbēnu pag. – 989.</t>
  </si>
  <si>
    <t>Vienīgais satiksmes ceļš starp Šķilbēnu, Medņevas pagastu, Viļakas pilsētu. Satiksme uz esošo novada centru (Viļaku) un savienojas ar citiem ceļiem, lai nokļūtu jaunajā novada centrā (Balviem).</t>
  </si>
  <si>
    <t>Vienīgais satiksmes ceļš starp Vecumu pagastu. Satiksme uz  esošo novada centru (Viļaku), un savienojas ar citiem ceļiem, lai nokļūtu jaunajā novada centrā (Balviem).</t>
  </si>
  <si>
    <t>Vecumu pag. – 442.</t>
  </si>
  <si>
    <t>Vienīgais satiksmes ceļš starp Vecumu pagastu, Viļakas pilsētu. Satiksme uz esošo novada centru (Viļaku), un savienojas ar citiem ceļiem, lai nokļūtu jaunajā novada centrā (Balviem).</t>
  </si>
  <si>
    <t>Vienīgais satiksmes ceļš starp Susāju pagastu, Kupravas pagastu. Savienojas ar citiem ceļiem, lai nokļūtu esošajā  novada centrā (Viļakai), un savienojas ar citiem ceļiem, lai nokļūtu jaunajā novada centrā (Balviem).</t>
  </si>
  <si>
    <t>Vienīgais satiksmes ceļš starp Kupravas pagastu, Susāju pagastu un jauno novada centru (Balviem).</t>
  </si>
  <si>
    <t>Vienīgais satiksmes ceļš starp Kupravas pagastu, Susāju pagastu un savienojas ar V940 ceļu, lai nokļūtu  jaunajā  novada centrā (Balvos).</t>
  </si>
  <si>
    <t>Žīguru pag. – 592;
Vecumu pag. – 442;
Medņevas pag. – 618;
Susāju pag. – 553;
Viļaka – 1310.</t>
  </si>
  <si>
    <t>Šķilbēnu pag. – 989;
Medņevas pag. – 618;
Viļaka – 1310.</t>
  </si>
  <si>
    <t xml:space="preserve">Vecumu pag. – 442;
Viļaka – 1310.
</t>
  </si>
  <si>
    <t>Susāju pag. – 553;
Kupravas pag. – 330.</t>
  </si>
  <si>
    <t>Kupravas pag. – 330;
Susāju pag. – 553.</t>
  </si>
  <si>
    <t xml:space="preserve">Kupravas pag. – 330;
Susāju pag. – 553.
</t>
  </si>
  <si>
    <t>Viļānu nov.</t>
  </si>
  <si>
    <t>VP 32</t>
  </si>
  <si>
    <t>Ugrenīki- Viļāni</t>
  </si>
  <si>
    <t>VP 8</t>
  </si>
  <si>
    <t>Ūgrinieki - Rimši</t>
  </si>
  <si>
    <t>DP 21</t>
  </si>
  <si>
    <t>Dzelzceļa pārbrauktuve - Rimši</t>
  </si>
  <si>
    <t>DP</t>
  </si>
  <si>
    <t>Dzelzceļa pārbrauktuve – Obeliškas - Dekšāres</t>
  </si>
  <si>
    <t>Viļānu pag.</t>
  </si>
  <si>
    <t>Dekšāres pag.</t>
  </si>
  <si>
    <t>V572</t>
  </si>
  <si>
    <t>Murāni – Mortišķi - Deneliški</t>
  </si>
  <si>
    <t>Deneliški - Ciskādi</t>
  </si>
  <si>
    <t>Viļāni – Guriliški - Mortiški</t>
  </si>
  <si>
    <t>Viļānu nov</t>
  </si>
  <si>
    <t>P 59</t>
  </si>
  <si>
    <t>Viļāni – Ružina - Malta</t>
  </si>
  <si>
    <t>Sokolku pag.</t>
  </si>
  <si>
    <t>Asfalta segums</t>
  </si>
  <si>
    <t>Zilupes</t>
  </si>
  <si>
    <t>V515</t>
  </si>
  <si>
    <t>Jonički-Pasiene</t>
  </si>
  <si>
    <t>V518</t>
  </si>
  <si>
    <t>Šuškova-Beļejova</t>
  </si>
  <si>
    <t>V514</t>
  </si>
  <si>
    <t>Duboviki-Lauderi</t>
  </si>
  <si>
    <t xml:space="preserve">Ploski-Zilupe-Šķaune-Ezernieki </t>
  </si>
  <si>
    <t>Lauderu</t>
  </si>
  <si>
    <t>Pasienes</t>
  </si>
  <si>
    <t>Pasienes, Lauderu</t>
  </si>
  <si>
    <t>526+301</t>
  </si>
  <si>
    <t>Pasienes, Lauderu, Zaļesjes</t>
  </si>
  <si>
    <t>526+301+605</t>
  </si>
  <si>
    <t>Pasienes, Zaļesjes</t>
  </si>
  <si>
    <t>526+605</t>
  </si>
  <si>
    <t>Asfalts vai dubultā virsmas apstrāde</t>
  </si>
  <si>
    <t>Izvaltas un Šķeltovas</t>
  </si>
  <si>
    <t>Robežnieku</t>
  </si>
  <si>
    <t>dubultā virsmas apstrāde</t>
  </si>
  <si>
    <t xml:space="preserve">Asūnes un Robežnieku </t>
  </si>
  <si>
    <t>545 (Izvaltas pagasts)
537 (Šķeltovas pagasts)</t>
  </si>
  <si>
    <t>420 (Asūnes pagasts)
771 (Robežnieku pagasts)</t>
  </si>
  <si>
    <t>Kopā</t>
  </si>
  <si>
    <t>Skrudaliena- Kaplava-Krāslava</t>
  </si>
  <si>
    <t>Ilūkste- Rubaņišķli-Daugavpils</t>
  </si>
  <si>
    <t>Svente–Lietuvas robeža (Subate)</t>
  </si>
  <si>
    <t>V676</t>
  </si>
  <si>
    <t>Vasiļova–Višķi–Grāveri</t>
  </si>
  <si>
    <t>V681</t>
  </si>
  <si>
    <t>Maļinova–Dubna–Kutki</t>
  </si>
  <si>
    <t>V703</t>
  </si>
  <si>
    <t>Pievedceļš Butišķu karjeram</t>
  </si>
  <si>
    <t>V679</t>
  </si>
  <si>
    <t>Tilti–Priednieki–Aizupieši</t>
  </si>
  <si>
    <t>V693</t>
  </si>
  <si>
    <t>Demene-Caunes-Medumi</t>
  </si>
  <si>
    <t>Vecpils-Biķernieki-Bramanišķi</t>
  </si>
  <si>
    <t>V705</t>
  </si>
  <si>
    <t>Skrudaliena–Ērgļi–Jaunsudrabi</t>
  </si>
  <si>
    <t>Sadnieku iela</t>
  </si>
  <si>
    <t>68-27</t>
  </si>
  <si>
    <t>Līksna - Pagasta  ēka</t>
  </si>
  <si>
    <t>42-30</t>
  </si>
  <si>
    <t>Parka iela</t>
  </si>
  <si>
    <t>60-57</t>
  </si>
  <si>
    <t>Ainavas-d/s Mičurinietis</t>
  </si>
  <si>
    <t>64-50</t>
  </si>
  <si>
    <t>Krustceļi - Dzimtas- Mālkalni</t>
  </si>
  <si>
    <t>88-13</t>
  </si>
  <si>
    <t>Svente-Gulbji</t>
  </si>
  <si>
    <t>88-19</t>
  </si>
  <si>
    <t>Vijolītes- Sventes Ezerkrasti</t>
  </si>
  <si>
    <t xml:space="preserve">Daugavpils novads </t>
  </si>
  <si>
    <t xml:space="preserve"> asfalta pārklājums</t>
  </si>
  <si>
    <t>asfalta pārklājums</t>
  </si>
  <si>
    <t>Salienas pagasts, 
Skrudalienas pagasts
Vecsalienas pagasts</t>
  </si>
  <si>
    <t>Kalupes pagasts, Dubnas pagasts,
Nīcgales pagasts</t>
  </si>
  <si>
    <t>Sventes pagasts,
Ilūkstes pilsēta</t>
  </si>
  <si>
    <t>Ambeļu pagasts,
Višķu 
pagasts</t>
  </si>
  <si>
    <t>Dubnas pagasts,
Maļinovas pagasts</t>
  </si>
  <si>
    <t>Naujenes pagasts</t>
  </si>
  <si>
    <t>Vaboles pagasts</t>
  </si>
  <si>
    <t>Demenes pagasts</t>
  </si>
  <si>
    <t>Biķernieku pagasts</t>
  </si>
  <si>
    <t>Tabores pagasts,
Skrudalienas pagasts</t>
  </si>
  <si>
    <t>Tabores pagasts</t>
  </si>
  <si>
    <t>Līksnas pagasts</t>
  </si>
  <si>
    <t>Ambeļu pagasts</t>
  </si>
  <si>
    <t>Kalkūnes pagasts</t>
  </si>
  <si>
    <t>Sventes pagasts</t>
  </si>
  <si>
    <t>1100
629 
533</t>
  </si>
  <si>
    <t>514
973
520</t>
  </si>
  <si>
    <t>897
2214</t>
  </si>
  <si>
    <t>470 
1394</t>
  </si>
  <si>
    <t>629
732</t>
  </si>
  <si>
    <t>684
973</t>
  </si>
  <si>
    <t>Preiļu novads</t>
  </si>
  <si>
    <t>Preiļu novads un Daugavpils novads</t>
  </si>
  <si>
    <t>Preiļu novads un Līvānu novads</t>
  </si>
  <si>
    <t>Grants seguma pārbūve, dubultā virsmas apstrāde</t>
  </si>
  <si>
    <t>Saunas pagasts</t>
  </si>
  <si>
    <t>Pelēču pagasts</t>
  </si>
  <si>
    <t>Preiļu pagasts</t>
  </si>
  <si>
    <t>Pelēču un  Preiļu pagasti</t>
  </si>
  <si>
    <t>A227</t>
  </si>
  <si>
    <t>Mehanizatoru iela</t>
  </si>
  <si>
    <t>A134</t>
  </si>
  <si>
    <t>PE163</t>
  </si>
  <si>
    <t>Arendole -Pelēči</t>
  </si>
  <si>
    <t>S28</t>
  </si>
  <si>
    <t>Prīkuļi - Razrivka</t>
  </si>
  <si>
    <t>S13</t>
  </si>
  <si>
    <t>Lakauski - Viktorovka</t>
  </si>
  <si>
    <t>S2</t>
  </si>
  <si>
    <t>Betišķi - Jašore</t>
  </si>
  <si>
    <t>S19</t>
  </si>
  <si>
    <t>Miera iela - Ķirši</t>
  </si>
  <si>
    <t>PP79</t>
  </si>
  <si>
    <t>Rīgas iela-Vaivodi</t>
  </si>
  <si>
    <t>PP82</t>
  </si>
  <si>
    <t>Saules iela</t>
  </si>
  <si>
    <t>Apaugums, ceļa seguma atjaunošana</t>
  </si>
  <si>
    <t>Aizkalnes pagasts</t>
  </si>
  <si>
    <t>Asfalta seguma atjaunošana</t>
  </si>
  <si>
    <t>Pelēču pagasts un pievienojamais Vārkavas novads</t>
  </si>
  <si>
    <t xml:space="preserve">Dubultā virsmas apstrāde </t>
  </si>
  <si>
    <t>Grants seguma atjaunošana, nobrauktuvju caurteku nomaiņa</t>
  </si>
  <si>
    <t xml:space="preserve">Ceļa rekonstrukcija (sagatavots projekts) </t>
  </si>
  <si>
    <t xml:space="preserve">Asfalta seguma ieklāšana </t>
  </si>
  <si>
    <t>LPR pašvaldību iesūtītā informācija par remontējamiem indikatīvajiem ceļu posmiem un to izmaksām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</si>
</sst>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 &quot;€&quot;_-;\-* #,##0.00\ &quot;€&quot;_-;_-* &quot;-&quot;??\ &quot;€&quot;_-;_-@_-"/>
    <numFmt numFmtId="165" formatCode="_-* #,##0_-;\-* #,##0_-;_-* &quot;-&quot;??_-;_-@_-"/>
    <numFmt numFmtId="166" formatCode="0.000"/>
  </numFmts>
  <fonts count="32" x14ac:knownFonts="1">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186"/>
    </font>
    <font>
      <sz val="11"/>
      <color theme="1"/>
      <name val="Calibri"/>
      <family val="2"/>
      <scheme val="minor"/>
    </font>
    <font>
      <sz val="9"/>
      <name val="Times New Roman"/>
      <family val="1"/>
      <charset val="186"/>
    </font>
    <font>
      <sz val="10"/>
      <name val="Arial"/>
      <family val="2"/>
    </font>
    <font>
      <b/>
      <sz val="11"/>
      <color theme="1"/>
      <name val="Calibri"/>
      <family val="2"/>
      <charset val="186"/>
      <scheme val="minor"/>
    </font>
    <font>
      <b/>
      <sz val="10"/>
      <color rgb="FF000000"/>
      <name val="Calibri"/>
      <family val="2"/>
      <charset val="186"/>
    </font>
    <font>
      <sz val="10"/>
      <name val="Calibri"/>
      <family val="2"/>
      <charset val="186"/>
    </font>
    <font>
      <b/>
      <sz val="10"/>
      <name val="Calibri"/>
      <family val="2"/>
      <charset val="186"/>
    </font>
    <font>
      <sz val="10"/>
      <color theme="1"/>
      <name val="Calibri"/>
      <family val="2"/>
      <charset val="186"/>
    </font>
    <font>
      <sz val="11"/>
      <name val="Calibri"/>
      <family val="2"/>
      <charset val="186"/>
      <scheme val="minor"/>
    </font>
    <font>
      <sz val="12"/>
      <color theme="1"/>
      <name val="Times New Roman"/>
      <family val="1"/>
      <charset val="186"/>
    </font>
    <font>
      <b/>
      <sz val="12"/>
      <name val="Calibri"/>
      <family val="2"/>
      <charset val="186"/>
    </font>
    <font>
      <b/>
      <sz val="12"/>
      <color theme="1"/>
      <name val="Calibri"/>
      <family val="2"/>
      <charset val="186"/>
      <scheme val="minor"/>
    </font>
    <font>
      <b/>
      <sz val="14"/>
      <color theme="1"/>
      <name val="Calibri"/>
      <family val="2"/>
      <charset val="186"/>
      <scheme val="minor"/>
    </font>
    <font>
      <b/>
      <sz val="10"/>
      <color theme="1"/>
      <name val="Calibri"/>
      <family val="2"/>
      <charset val="186"/>
      <scheme val="minor"/>
    </font>
    <font>
      <sz val="10"/>
      <color theme="1"/>
      <name val="Calibri"/>
      <family val="2"/>
      <charset val="186"/>
      <scheme val="minor"/>
    </font>
    <font>
      <b/>
      <sz val="12"/>
      <color rgb="FF000000"/>
      <name val="Calibri"/>
      <family val="2"/>
      <charset val="186"/>
    </font>
    <font>
      <b/>
      <sz val="9"/>
      <color theme="1"/>
      <name val="Calibri"/>
      <family val="2"/>
      <charset val="186"/>
      <scheme val="minor"/>
    </font>
    <font>
      <sz val="9"/>
      <color theme="1"/>
      <name val="Calibri"/>
      <family val="2"/>
      <charset val="186"/>
      <scheme val="minor"/>
    </font>
    <font>
      <sz val="9"/>
      <name val="Calibri"/>
      <family val="2"/>
      <charset val="186"/>
      <scheme val="minor"/>
    </font>
    <font>
      <sz val="9"/>
      <color rgb="FF333333"/>
      <name val="Calibri"/>
      <family val="2"/>
      <charset val="186"/>
      <scheme val="minor"/>
    </font>
    <font>
      <b/>
      <sz val="12"/>
      <color theme="1"/>
      <name val="Times New Roman"/>
      <family val="1"/>
      <charset val="186"/>
    </font>
    <font>
      <sz val="12"/>
      <name val="Times New Roman"/>
      <family val="1"/>
      <charset val="186"/>
    </font>
    <font>
      <b/>
      <sz val="12"/>
      <name val="Times New Roman"/>
      <family val="1"/>
      <charset val="186"/>
    </font>
    <font>
      <b/>
      <sz val="11"/>
      <name val="Times New Roman"/>
      <family val="1"/>
      <charset val="186"/>
    </font>
    <font>
      <sz val="12"/>
      <color rgb="FF000000"/>
      <name val="Times New Roman"/>
      <family val="1"/>
      <charset val="186"/>
    </font>
    <font>
      <b/>
      <sz val="11"/>
      <color theme="1"/>
      <name val="Times New Roman"/>
      <family val="1"/>
      <charset val="186"/>
    </font>
    <font>
      <b/>
      <sz val="14"/>
      <color theme="1"/>
      <name val="Times New Roman"/>
      <family val="1"/>
      <charset val="186"/>
    </font>
    <font>
      <b/>
      <sz val="16"/>
      <color rgb="FF000000"/>
      <name val="Calibri"/>
      <family val="2"/>
      <charset val="186"/>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theme="4" tint="0.39997558519241921"/>
      </bottom>
      <diagonal/>
    </border>
    <border>
      <left/>
      <right/>
      <top style="thin">
        <color theme="4" tint="0.39997558519241921"/>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2">
    <xf numFmtId="0" fontId="0" fillId="0" borderId="0"/>
    <xf numFmtId="0" fontId="1" fillId="0" borderId="0"/>
    <xf numFmtId="0" fontId="1" fillId="0" borderId="0"/>
    <xf numFmtId="0" fontId="3" fillId="0" borderId="0"/>
    <xf numFmtId="0" fontId="1" fillId="0" borderId="0"/>
    <xf numFmtId="0" fontId="2" fillId="0" borderId="0"/>
    <xf numFmtId="0" fontId="5" fillId="0" borderId="2" applyNumberFormat="0" applyProtection="0">
      <alignment horizontal="left" vertical="center" indent="1"/>
    </xf>
    <xf numFmtId="0" fontId="2" fillId="0" borderId="0"/>
    <xf numFmtId="0" fontId="2" fillId="0" borderId="0"/>
    <xf numFmtId="43" fontId="2" fillId="0" borderId="0" applyFont="0" applyFill="0" applyBorder="0" applyAlignment="0" applyProtection="0"/>
    <xf numFmtId="0" fontId="2" fillId="0" borderId="0"/>
    <xf numFmtId="0" fontId="6" fillId="0" borderId="0"/>
    <xf numFmtId="0" fontId="2" fillId="0" borderId="0"/>
    <xf numFmtId="0" fontId="4" fillId="0" borderId="0"/>
    <xf numFmtId="9" fontId="2"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4" fillId="0" borderId="0"/>
  </cellStyleXfs>
  <cellXfs count="286">
    <xf numFmtId="0" fontId="0" fillId="0" borderId="0" xfId="0"/>
    <xf numFmtId="165" fontId="9" fillId="2" borderId="0" xfId="9" applyNumberFormat="1" applyFont="1" applyFill="1" applyAlignment="1">
      <alignment horizontal="center" vertical="center"/>
    </xf>
    <xf numFmtId="0" fontId="9" fillId="2" borderId="0" xfId="7" applyFont="1" applyFill="1"/>
    <xf numFmtId="0" fontId="9" fillId="0" borderId="0" xfId="7" applyFont="1"/>
    <xf numFmtId="0" fontId="10" fillId="3" borderId="1" xfId="7" applyFont="1" applyFill="1" applyBorder="1" applyAlignment="1">
      <alignment horizontal="center" vertical="center" wrapText="1"/>
    </xf>
    <xf numFmtId="0" fontId="9" fillId="2" borderId="1" xfId="7" applyFont="1" applyFill="1" applyBorder="1" applyAlignment="1">
      <alignment horizontal="center" vertical="center"/>
    </xf>
    <xf numFmtId="0" fontId="9" fillId="2" borderId="1" xfId="7" applyFont="1" applyFill="1" applyBorder="1" applyAlignment="1">
      <alignment horizontal="left" vertical="center"/>
    </xf>
    <xf numFmtId="0" fontId="9" fillId="2" borderId="1" xfId="7" applyFont="1" applyFill="1" applyBorder="1" applyAlignment="1">
      <alignment horizontal="center" wrapText="1"/>
    </xf>
    <xf numFmtId="0" fontId="9" fillId="2" borderId="1" xfId="7" applyFont="1" applyFill="1" applyBorder="1" applyAlignment="1">
      <alignment vertical="center" wrapText="1"/>
    </xf>
    <xf numFmtId="2" fontId="9" fillId="2" borderId="1" xfId="7" applyNumberFormat="1" applyFont="1" applyFill="1" applyBorder="1" applyAlignment="1">
      <alignment horizontal="center" vertical="center"/>
    </xf>
    <xf numFmtId="2" fontId="9" fillId="2" borderId="1" xfId="7" applyNumberFormat="1" applyFont="1" applyFill="1" applyBorder="1" applyAlignment="1">
      <alignment horizontal="left" vertical="top" wrapText="1"/>
    </xf>
    <xf numFmtId="43" fontId="9" fillId="2" borderId="1" xfId="9" applyFont="1" applyFill="1" applyBorder="1" applyAlignment="1">
      <alignment vertical="center"/>
    </xf>
    <xf numFmtId="43" fontId="9" fillId="2" borderId="1" xfId="7" applyNumberFormat="1" applyFont="1" applyFill="1" applyBorder="1"/>
    <xf numFmtId="2" fontId="9" fillId="0" borderId="0" xfId="7" applyNumberFormat="1" applyFont="1"/>
    <xf numFmtId="0" fontId="9" fillId="2" borderId="1" xfId="7" applyFont="1" applyFill="1" applyBorder="1" applyAlignment="1">
      <alignment horizontal="center"/>
    </xf>
    <xf numFmtId="43" fontId="9" fillId="0" borderId="0" xfId="7" applyNumberFormat="1" applyFont="1"/>
    <xf numFmtId="0" fontId="9" fillId="2" borderId="1" xfId="7" applyFont="1" applyFill="1" applyBorder="1"/>
    <xf numFmtId="0" fontId="11" fillId="2" borderId="1" xfId="7" applyFont="1" applyFill="1" applyBorder="1" applyAlignment="1">
      <alignment horizontal="left" vertical="center"/>
    </xf>
    <xf numFmtId="0" fontId="11" fillId="2" borderId="1" xfId="7" applyFont="1" applyFill="1" applyBorder="1" applyAlignment="1">
      <alignment horizontal="center" vertical="center"/>
    </xf>
    <xf numFmtId="0" fontId="11" fillId="2" borderId="1" xfId="7" applyFont="1" applyFill="1" applyBorder="1" applyAlignment="1">
      <alignment vertical="center" wrapText="1"/>
    </xf>
    <xf numFmtId="2" fontId="11" fillId="2" borderId="1" xfId="7" applyNumberFormat="1" applyFont="1" applyFill="1" applyBorder="1" applyAlignment="1">
      <alignment horizontal="center" vertical="center"/>
    </xf>
    <xf numFmtId="2" fontId="11" fillId="2" borderId="1" xfId="7" applyNumberFormat="1" applyFont="1" applyFill="1" applyBorder="1" applyAlignment="1">
      <alignment horizontal="left" vertical="top" wrapText="1"/>
    </xf>
    <xf numFmtId="0" fontId="10" fillId="2" borderId="0" xfId="7" applyFont="1" applyFill="1" applyAlignment="1">
      <alignment wrapText="1"/>
    </xf>
    <xf numFmtId="0" fontId="10" fillId="2" borderId="0" xfId="7" applyFont="1" applyFill="1" applyAlignment="1">
      <alignment horizontal="center" vertical="center" wrapText="1"/>
    </xf>
    <xf numFmtId="2" fontId="10" fillId="2" borderId="0" xfId="7" applyNumberFormat="1" applyFont="1" applyFill="1" applyAlignment="1">
      <alignment wrapText="1"/>
    </xf>
    <xf numFmtId="165" fontId="10" fillId="2" borderId="0" xfId="9" applyNumberFormat="1" applyFont="1" applyFill="1" applyAlignment="1">
      <alignment vertical="center" wrapText="1"/>
    </xf>
    <xf numFmtId="0" fontId="12" fillId="0" borderId="0" xfId="7" applyFont="1" applyAlignment="1">
      <alignment vertical="top" wrapText="1"/>
    </xf>
    <xf numFmtId="0" fontId="7" fillId="4" borderId="3" xfId="7" applyFont="1" applyFill="1" applyBorder="1" applyAlignment="1">
      <alignment vertical="top" wrapText="1"/>
    </xf>
    <xf numFmtId="0" fontId="12" fillId="2" borderId="0" xfId="7" applyFont="1" applyFill="1"/>
    <xf numFmtId="0" fontId="9" fillId="2" borderId="0" xfId="7" applyFont="1" applyFill="1" applyAlignment="1">
      <alignment horizontal="center" wrapText="1"/>
    </xf>
    <xf numFmtId="0" fontId="12" fillId="0" borderId="0" xfId="7" applyFont="1" applyAlignment="1">
      <alignment horizontal="center" vertical="center"/>
    </xf>
    <xf numFmtId="0" fontId="12" fillId="0" borderId="0" xfId="7" applyFont="1"/>
    <xf numFmtId="43" fontId="12" fillId="0" borderId="0" xfId="7" applyNumberFormat="1" applyFont="1"/>
    <xf numFmtId="165" fontId="7" fillId="0" borderId="3" xfId="7" applyNumberFormat="1" applyFont="1" applyBorder="1"/>
    <xf numFmtId="0" fontId="12" fillId="0" borderId="0" xfId="7" applyFont="1" applyAlignment="1">
      <alignment horizontal="left" indent="1"/>
    </xf>
    <xf numFmtId="165" fontId="12" fillId="0" borderId="0" xfId="7" applyNumberFormat="1" applyFont="1"/>
    <xf numFmtId="165" fontId="7" fillId="4" borderId="4" xfId="7" applyNumberFormat="1" applyFont="1" applyFill="1" applyBorder="1"/>
    <xf numFmtId="0" fontId="2" fillId="0" borderId="0" xfId="7"/>
    <xf numFmtId="165" fontId="12" fillId="2" borderId="0" xfId="7" applyNumberFormat="1" applyFont="1" applyFill="1"/>
    <xf numFmtId="0" fontId="2" fillId="0" borderId="0" xfId="7" applyAlignment="1">
      <alignment horizontal="center" vertical="center"/>
    </xf>
    <xf numFmtId="2" fontId="12" fillId="0" borderId="0" xfId="7" applyNumberFormat="1" applyFont="1"/>
    <xf numFmtId="0" fontId="9" fillId="2" borderId="0" xfId="7" applyFont="1" applyFill="1" applyAlignment="1">
      <alignment wrapText="1"/>
    </xf>
    <xf numFmtId="0" fontId="9" fillId="2" borderId="0" xfId="7" applyFont="1" applyFill="1" applyAlignment="1">
      <alignment horizontal="center" vertical="center"/>
    </xf>
    <xf numFmtId="43" fontId="11" fillId="2" borderId="1" xfId="9" applyFont="1" applyFill="1" applyBorder="1" applyAlignment="1">
      <alignment vertical="center"/>
    </xf>
    <xf numFmtId="0" fontId="9" fillId="2" borderId="1" xfId="7" applyFont="1" applyFill="1" applyBorder="1" applyAlignment="1">
      <alignment horizontal="left" vertical="center" wrapText="1"/>
    </xf>
    <xf numFmtId="2" fontId="9" fillId="2" borderId="0" xfId="7" applyNumberFormat="1" applyFont="1" applyFill="1"/>
    <xf numFmtId="0" fontId="2" fillId="0" borderId="1" xfId="7" applyBorder="1" applyAlignment="1">
      <alignment horizontal="center" vertical="center"/>
    </xf>
    <xf numFmtId="0" fontId="2" fillId="0" borderId="1" xfId="7" applyBorder="1"/>
    <xf numFmtId="0" fontId="9" fillId="0" borderId="1" xfId="7" applyFont="1" applyBorder="1"/>
    <xf numFmtId="9" fontId="9" fillId="0" borderId="0" xfId="7" applyNumberFormat="1" applyFont="1"/>
    <xf numFmtId="0" fontId="10" fillId="3" borderId="5" xfId="7" applyFont="1" applyFill="1" applyBorder="1" applyAlignment="1">
      <alignment horizontal="center" vertical="center" wrapText="1"/>
    </xf>
    <xf numFmtId="43" fontId="9" fillId="2" borderId="5" xfId="7" applyNumberFormat="1" applyFont="1" applyFill="1" applyBorder="1"/>
    <xf numFmtId="0" fontId="12" fillId="0" borderId="0" xfId="7" pivotButton="1" applyFont="1" applyAlignment="1">
      <alignment horizontal="center" vertical="center"/>
    </xf>
    <xf numFmtId="0" fontId="12" fillId="0" borderId="0" xfId="7" pivotButton="1" applyFont="1"/>
    <xf numFmtId="0" fontId="12" fillId="0" borderId="0" xfId="7" pivotButton="1" applyFont="1" applyAlignment="1">
      <alignment vertical="top" wrapText="1"/>
    </xf>
    <xf numFmtId="3" fontId="0" fillId="0" borderId="0" xfId="0" applyNumberFormat="1"/>
    <xf numFmtId="0" fontId="16" fillId="0" borderId="0" xfId="0" applyFont="1"/>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 xfId="0" applyFont="1" applyFill="1" applyBorder="1" applyAlignment="1">
      <alignment horizontal="left" vertical="top" wrapText="1"/>
    </xf>
    <xf numFmtId="0" fontId="18" fillId="0" borderId="1" xfId="0" applyFont="1" applyBorder="1"/>
    <xf numFmtId="3" fontId="18" fillId="0" borderId="5" xfId="0" applyNumberFormat="1" applyFont="1" applyBorder="1" applyAlignment="1">
      <alignment horizontal="center" vertical="center" wrapText="1"/>
    </xf>
    <xf numFmtId="0" fontId="18" fillId="0" borderId="1" xfId="0" applyFont="1" applyFill="1" applyBorder="1" applyAlignment="1">
      <alignment vertical="center"/>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0" xfId="0" applyFont="1" applyFill="1" applyAlignment="1">
      <alignment horizontal="center" vertical="center"/>
    </xf>
    <xf numFmtId="0" fontId="21" fillId="2" borderId="1" xfId="0" applyFont="1" applyFill="1" applyBorder="1" applyAlignment="1">
      <alignment vertical="center"/>
    </xf>
    <xf numFmtId="2" fontId="21" fillId="2" borderId="1" xfId="0" applyNumberFormat="1" applyFont="1" applyFill="1" applyBorder="1" applyAlignment="1">
      <alignment horizontal="center" vertical="center"/>
    </xf>
    <xf numFmtId="0" fontId="21" fillId="2" borderId="7" xfId="0" applyFont="1" applyFill="1" applyBorder="1" applyAlignment="1">
      <alignment horizontal="center" vertical="center"/>
    </xf>
    <xf numFmtId="0" fontId="21" fillId="2" borderId="1" xfId="0" applyFont="1" applyFill="1" applyBorder="1" applyAlignment="1">
      <alignment horizontal="center" vertical="center"/>
    </xf>
    <xf numFmtId="0" fontId="21" fillId="0" borderId="1" xfId="21"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1" xfId="0" applyFont="1" applyFill="1" applyBorder="1"/>
    <xf numFmtId="0" fontId="0" fillId="0" borderId="0" xfId="0" applyAlignment="1">
      <alignment wrapText="1"/>
    </xf>
    <xf numFmtId="0" fontId="7" fillId="0" borderId="0" xfId="0" applyFont="1"/>
    <xf numFmtId="0" fontId="21" fillId="0" borderId="0" xfId="0" applyFont="1"/>
    <xf numFmtId="2" fontId="21" fillId="2" borderId="1" xfId="0" applyNumberFormat="1" applyFont="1" applyFill="1" applyBorder="1" applyAlignment="1">
      <alignment horizontal="center" vertical="center" wrapText="1"/>
    </xf>
    <xf numFmtId="2" fontId="21" fillId="2" borderId="10" xfId="0" applyNumberFormat="1" applyFont="1" applyFill="1" applyBorder="1" applyAlignment="1">
      <alignment horizontal="center" vertical="center" wrapText="1"/>
    </xf>
    <xf numFmtId="0" fontId="21" fillId="2" borderId="11" xfId="0" applyFont="1" applyFill="1" applyBorder="1"/>
    <xf numFmtId="0" fontId="21" fillId="2" borderId="1" xfId="0" applyFont="1" applyFill="1" applyBorder="1" applyAlignment="1">
      <alignment vertical="center" wrapText="1"/>
    </xf>
    <xf numFmtId="0" fontId="21" fillId="2" borderId="10" xfId="0" applyFont="1" applyFill="1" applyBorder="1" applyAlignment="1">
      <alignment wrapText="1"/>
    </xf>
    <xf numFmtId="0" fontId="21" fillId="0" borderId="1" xfId="0" applyFont="1" applyBorder="1"/>
    <xf numFmtId="0" fontId="21" fillId="2" borderId="13" xfId="0" applyFont="1" applyFill="1" applyBorder="1" applyAlignment="1">
      <alignment horizontal="center" vertical="center"/>
    </xf>
    <xf numFmtId="2" fontId="21" fillId="2" borderId="10" xfId="0" applyNumberFormat="1" applyFont="1" applyFill="1" applyBorder="1" applyAlignment="1">
      <alignment horizontal="center" vertical="center"/>
    </xf>
    <xf numFmtId="0" fontId="21" fillId="0" borderId="1" xfId="21" applyFont="1" applyBorder="1" applyAlignment="1">
      <alignment horizontal="left" vertical="center" wrapText="1"/>
    </xf>
    <xf numFmtId="0" fontId="21" fillId="0" borderId="1" xfId="21" applyFont="1" applyFill="1" applyBorder="1" applyAlignment="1">
      <alignment horizontal="left" vertical="center" wrapText="1"/>
    </xf>
    <xf numFmtId="0" fontId="22" fillId="0" borderId="1" xfId="0" applyFont="1" applyFill="1" applyBorder="1" applyAlignment="1">
      <alignment horizontal="center" vertical="center"/>
    </xf>
    <xf numFmtId="0" fontId="22" fillId="0" borderId="1" xfId="0" applyFont="1" applyFill="1" applyBorder="1" applyAlignment="1">
      <alignment vertical="center" wrapText="1"/>
    </xf>
    <xf numFmtId="2" fontId="22" fillId="0" borderId="1" xfId="0" applyNumberFormat="1" applyFont="1" applyFill="1" applyBorder="1" applyAlignment="1">
      <alignment horizontal="center" vertical="center"/>
    </xf>
    <xf numFmtId="2" fontId="22" fillId="0" borderId="1" xfId="0" applyNumberFormat="1" applyFont="1" applyFill="1" applyBorder="1" applyAlignment="1">
      <alignment horizontal="left" vertical="top" wrapText="1"/>
    </xf>
    <xf numFmtId="43" fontId="22" fillId="0" borderId="1" xfId="20" applyFont="1" applyFill="1" applyBorder="1" applyAlignment="1">
      <alignment vertical="center"/>
    </xf>
    <xf numFmtId="0" fontId="21" fillId="2" borderId="7" xfId="0" applyFont="1" applyFill="1" applyBorder="1"/>
    <xf numFmtId="0" fontId="21" fillId="2" borderId="5" xfId="0" applyFont="1" applyFill="1" applyBorder="1" applyAlignment="1">
      <alignment wrapText="1"/>
    </xf>
    <xf numFmtId="0" fontId="21" fillId="0" borderId="1" xfId="0" applyFont="1" applyFill="1" applyBorder="1" applyAlignment="1">
      <alignment horizontal="center" vertical="center"/>
    </xf>
    <xf numFmtId="0" fontId="21" fillId="0" borderId="1" xfId="0" applyFont="1" applyFill="1" applyBorder="1" applyAlignment="1">
      <alignment wrapText="1"/>
    </xf>
    <xf numFmtId="0" fontId="21" fillId="0" borderId="1" xfId="0" applyFont="1" applyFill="1" applyBorder="1" applyAlignment="1">
      <alignment horizontal="center" wrapText="1"/>
    </xf>
    <xf numFmtId="0" fontId="21" fillId="0" borderId="1" xfId="0" applyFont="1" applyFill="1" applyBorder="1" applyAlignment="1">
      <alignment horizontal="center"/>
    </xf>
    <xf numFmtId="0" fontId="21" fillId="0" borderId="1" xfId="0" applyFont="1" applyFill="1" applyBorder="1"/>
    <xf numFmtId="0" fontId="21" fillId="0" borderId="0" xfId="0" applyFont="1" applyFill="1" applyAlignment="1">
      <alignment wrapText="1"/>
    </xf>
    <xf numFmtId="2" fontId="0" fillId="0" borderId="0" xfId="0" applyNumberFormat="1"/>
    <xf numFmtId="0" fontId="21" fillId="2" borderId="7" xfId="0" applyFont="1" applyFill="1" applyBorder="1" applyAlignment="1">
      <alignment vertical="center"/>
    </xf>
    <xf numFmtId="0" fontId="21" fillId="0" borderId="0" xfId="0" applyFont="1" applyAlignment="1">
      <alignment wrapText="1"/>
    </xf>
    <xf numFmtId="0" fontId="21" fillId="0" borderId="1" xfId="0" applyFont="1" applyFill="1" applyBorder="1" applyAlignment="1">
      <alignment horizontal="left" vertical="top" wrapText="1"/>
    </xf>
    <xf numFmtId="2" fontId="21" fillId="2" borderId="1" xfId="0" applyNumberFormat="1" applyFont="1" applyFill="1" applyBorder="1" applyAlignment="1">
      <alignment vertical="center"/>
    </xf>
    <xf numFmtId="166" fontId="22" fillId="0" borderId="1" xfId="0" applyNumberFormat="1" applyFont="1" applyFill="1" applyBorder="1" applyAlignment="1">
      <alignment horizontal="center" vertical="center"/>
    </xf>
    <xf numFmtId="2" fontId="22" fillId="0" borderId="1" xfId="0" applyNumberFormat="1" applyFont="1" applyFill="1" applyBorder="1" applyAlignment="1">
      <alignment horizontal="center" vertical="center" wrapText="1"/>
    </xf>
    <xf numFmtId="0" fontId="22" fillId="0" borderId="1" xfId="2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0" xfId="21" applyFont="1" applyFill="1" applyBorder="1" applyAlignment="1">
      <alignment horizontal="center" vertical="center" wrapText="1"/>
    </xf>
    <xf numFmtId="0" fontId="22" fillId="2" borderId="1" xfId="0" applyFont="1" applyFill="1" applyBorder="1" applyAlignment="1">
      <alignment horizontal="center" vertical="center"/>
    </xf>
    <xf numFmtId="166" fontId="22" fillId="2" borderId="1" xfId="0" applyNumberFormat="1" applyFont="1" applyFill="1" applyBorder="1" applyAlignment="1">
      <alignment horizontal="center" vertical="center"/>
    </xf>
    <xf numFmtId="2"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xf>
    <xf numFmtId="0" fontId="22" fillId="2" borderId="1" xfId="2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0" xfId="21" applyFont="1" applyFill="1" applyBorder="1" applyAlignment="1">
      <alignment horizontal="center" vertical="center" wrapText="1"/>
    </xf>
    <xf numFmtId="0" fontId="22" fillId="2" borderId="15" xfId="0" applyFont="1" applyFill="1" applyBorder="1" applyAlignment="1">
      <alignment horizontal="center" vertical="center"/>
    </xf>
    <xf numFmtId="0" fontId="22" fillId="2" borderId="15" xfId="0" applyFont="1" applyFill="1" applyBorder="1"/>
    <xf numFmtId="166" fontId="22" fillId="2" borderId="15" xfId="0" applyNumberFormat="1" applyFont="1" applyFill="1" applyBorder="1"/>
    <xf numFmtId="166" fontId="22" fillId="2" borderId="15" xfId="0" applyNumberFormat="1" applyFont="1" applyFill="1" applyBorder="1" applyAlignment="1">
      <alignment horizontal="right"/>
    </xf>
    <xf numFmtId="0" fontId="22" fillId="2" borderId="5" xfId="21" applyFont="1" applyFill="1" applyBorder="1" applyAlignment="1">
      <alignment horizontal="center" vertical="center" wrapText="1"/>
    </xf>
    <xf numFmtId="166" fontId="22" fillId="2" borderId="16" xfId="0" applyNumberFormat="1" applyFont="1" applyFill="1" applyBorder="1"/>
    <xf numFmtId="0" fontId="22" fillId="2" borderId="14" xfId="0" applyFont="1" applyFill="1" applyBorder="1" applyAlignment="1">
      <alignment horizontal="center" vertical="center"/>
    </xf>
    <xf numFmtId="0" fontId="22" fillId="2" borderId="14" xfId="0" applyFont="1" applyFill="1" applyBorder="1"/>
    <xf numFmtId="166" fontId="22" fillId="2" borderId="14" xfId="0" applyNumberFormat="1" applyFont="1" applyFill="1" applyBorder="1"/>
    <xf numFmtId="166" fontId="22" fillId="2" borderId="14" xfId="0" applyNumberFormat="1" applyFont="1" applyFill="1" applyBorder="1" applyAlignment="1">
      <alignment horizontal="right"/>
    </xf>
    <xf numFmtId="0" fontId="21" fillId="0" borderId="1" xfId="0" applyFont="1" applyFill="1" applyBorder="1" applyAlignment="1">
      <alignment horizontal="center" vertical="center" wrapText="1"/>
    </xf>
    <xf numFmtId="0" fontId="21" fillId="0" borderId="1" xfId="0" applyFont="1" applyFill="1" applyBorder="1" applyAlignment="1">
      <alignment horizontal="right" wrapText="1"/>
    </xf>
    <xf numFmtId="166" fontId="22" fillId="2" borderId="1" xfId="0" applyNumberFormat="1" applyFont="1" applyFill="1" applyBorder="1" applyAlignment="1">
      <alignment horizontal="right"/>
    </xf>
    <xf numFmtId="0" fontId="21" fillId="0" borderId="1" xfId="0" applyFont="1" applyFill="1" applyBorder="1" applyAlignment="1">
      <alignment horizontal="left" vertical="top"/>
    </xf>
    <xf numFmtId="2" fontId="7" fillId="0" borderId="0" xfId="0" applyNumberFormat="1" applyFont="1"/>
    <xf numFmtId="0" fontId="23" fillId="0" borderId="1" xfId="0" applyFont="1" applyBorder="1" applyAlignment="1">
      <alignment vertical="center" wrapText="1"/>
    </xf>
    <xf numFmtId="166" fontId="21" fillId="2" borderId="1" xfId="0" applyNumberFormat="1" applyFont="1" applyFill="1" applyBorder="1" applyAlignment="1">
      <alignment horizontal="center" vertical="center"/>
    </xf>
    <xf numFmtId="0" fontId="21" fillId="2" borderId="11"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0" borderId="0" xfId="0" applyFont="1" applyAlignment="1">
      <alignment horizontal="center"/>
    </xf>
    <xf numFmtId="0" fontId="21" fillId="0" borderId="5" xfId="21" applyFont="1" applyBorder="1" applyAlignment="1">
      <alignment horizontal="center" vertical="center" wrapText="1"/>
    </xf>
    <xf numFmtId="0" fontId="23" fillId="0" borderId="0" xfId="0" applyFont="1" applyBorder="1" applyAlignment="1">
      <alignment horizontal="center" vertical="center"/>
    </xf>
    <xf numFmtId="166" fontId="21" fillId="2" borderId="1" xfId="0" applyNumberFormat="1" applyFont="1" applyFill="1" applyBorder="1" applyAlignment="1">
      <alignment vertical="center" wrapText="1"/>
    </xf>
    <xf numFmtId="166" fontId="21" fillId="2" borderId="1" xfId="0" applyNumberFormat="1" applyFont="1" applyFill="1" applyBorder="1" applyAlignment="1">
      <alignment horizontal="center" vertical="center" wrapText="1"/>
    </xf>
    <xf numFmtId="0" fontId="21" fillId="2" borderId="11" xfId="0" applyFont="1" applyFill="1" applyBorder="1" applyAlignment="1">
      <alignment vertical="top" wrapText="1"/>
    </xf>
    <xf numFmtId="0" fontId="21" fillId="0" borderId="1" xfId="0" applyFont="1" applyBorder="1" applyAlignment="1">
      <alignment horizontal="center" vertical="center"/>
    </xf>
    <xf numFmtId="0" fontId="21" fillId="0" borderId="6" xfId="0" applyFont="1" applyBorder="1" applyAlignment="1">
      <alignment horizontal="center" wrapText="1"/>
    </xf>
    <xf numFmtId="0" fontId="21" fillId="0" borderId="12" xfId="0" applyFont="1" applyBorder="1" applyAlignment="1">
      <alignment horizontal="center"/>
    </xf>
    <xf numFmtId="0" fontId="21" fillId="2" borderId="11" xfId="0" applyFont="1" applyFill="1" applyBorder="1" applyAlignment="1">
      <alignment horizontal="center" vertical="center" wrapText="1"/>
    </xf>
    <xf numFmtId="0" fontId="22" fillId="0" borderId="1" xfId="0" applyFont="1" applyFill="1" applyBorder="1" applyAlignment="1">
      <alignment vertical="center"/>
    </xf>
    <xf numFmtId="0" fontId="22" fillId="0" borderId="1" xfId="0" applyFont="1" applyFill="1" applyBorder="1" applyAlignment="1">
      <alignment vertical="top" wrapText="1"/>
    </xf>
    <xf numFmtId="2" fontId="22" fillId="0" borderId="1" xfId="0" applyNumberFormat="1"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0" fontId="22" fillId="0" borderId="11" xfId="0" applyFont="1" applyFill="1" applyBorder="1" applyAlignment="1">
      <alignment vertical="center" wrapText="1"/>
    </xf>
    <xf numFmtId="0" fontId="22" fillId="0" borderId="1" xfId="21" applyFont="1" applyFill="1" applyBorder="1" applyAlignment="1">
      <alignment horizontal="left" vertical="center" wrapText="1"/>
    </xf>
    <xf numFmtId="166" fontId="22" fillId="0" borderId="1" xfId="0" applyNumberFormat="1" applyFont="1" applyFill="1" applyBorder="1" applyAlignment="1">
      <alignment vertical="center"/>
    </xf>
    <xf numFmtId="1" fontId="22" fillId="0" borderId="10" xfId="0" applyNumberFormat="1" applyFont="1" applyFill="1" applyBorder="1" applyAlignment="1">
      <alignment horizontal="center" vertical="center"/>
    </xf>
    <xf numFmtId="0" fontId="22" fillId="0" borderId="11" xfId="0" applyFont="1" applyFill="1" applyBorder="1" applyAlignment="1">
      <alignment horizontal="center" vertical="center"/>
    </xf>
    <xf numFmtId="166" fontId="21" fillId="0" borderId="5"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wrapText="1"/>
    </xf>
    <xf numFmtId="165" fontId="21" fillId="2" borderId="10" xfId="20" applyNumberFormat="1" applyFont="1" applyFill="1" applyBorder="1" applyAlignment="1">
      <alignment horizontal="center" vertical="center" wrapText="1"/>
    </xf>
    <xf numFmtId="0" fontId="21" fillId="0" borderId="11" xfId="21" applyFont="1" applyBorder="1" applyAlignment="1">
      <alignment horizontal="center" vertical="center" wrapText="1"/>
    </xf>
    <xf numFmtId="0" fontId="21" fillId="0" borderId="1" xfId="0" applyFont="1" applyBorder="1" applyAlignment="1">
      <alignment horizontal="left" vertical="center"/>
    </xf>
    <xf numFmtId="0" fontId="21" fillId="0" borderId="5" xfId="0" applyFont="1" applyFill="1" applyBorder="1" applyAlignment="1">
      <alignment horizontal="center" vertical="center"/>
    </xf>
    <xf numFmtId="0" fontId="21" fillId="0" borderId="5" xfId="0" applyFont="1" applyBorder="1" applyAlignment="1">
      <alignment horizontal="center" wrapText="1"/>
    </xf>
    <xf numFmtId="0" fontId="21" fillId="0" borderId="1" xfId="0" applyFont="1" applyBorder="1" applyAlignment="1">
      <alignment horizontal="center"/>
    </xf>
    <xf numFmtId="166" fontId="22" fillId="0" borderId="5"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1" fontId="21" fillId="2" borderId="10" xfId="0" applyNumberFormat="1" applyFont="1" applyFill="1" applyBorder="1" applyAlignment="1">
      <alignment horizontal="center" vertical="center"/>
    </xf>
    <xf numFmtId="0" fontId="21" fillId="2" borderId="11" xfId="0" applyFont="1" applyFill="1" applyBorder="1" applyAlignment="1">
      <alignment vertical="center"/>
    </xf>
    <xf numFmtId="0" fontId="21" fillId="2" borderId="1" xfId="0" applyFont="1" applyFill="1" applyBorder="1" applyAlignment="1">
      <alignment wrapText="1"/>
    </xf>
    <xf numFmtId="0" fontId="21" fillId="2" borderId="0" xfId="0" applyFont="1" applyFill="1"/>
    <xf numFmtId="1" fontId="21" fillId="2" borderId="10" xfId="0" applyNumberFormat="1" applyFont="1" applyFill="1" applyBorder="1" applyAlignment="1">
      <alignment horizontal="center" vertical="center" wrapText="1"/>
    </xf>
    <xf numFmtId="0" fontId="21" fillId="2" borderId="12" xfId="0" applyFont="1" applyFill="1" applyBorder="1" applyAlignment="1">
      <alignment horizontal="center" vertical="center"/>
    </xf>
    <xf numFmtId="0" fontId="21" fillId="2" borderId="12" xfId="0" applyFont="1" applyFill="1" applyBorder="1" applyAlignment="1">
      <alignment vertical="center"/>
    </xf>
    <xf numFmtId="2" fontId="21" fillId="2" borderId="12" xfId="0" applyNumberFormat="1" applyFont="1" applyFill="1" applyBorder="1" applyAlignment="1">
      <alignment horizontal="center" vertical="center"/>
    </xf>
    <xf numFmtId="2" fontId="21" fillId="2" borderId="12" xfId="0" applyNumberFormat="1" applyFont="1" applyFill="1" applyBorder="1" applyAlignment="1">
      <alignment horizontal="center" vertical="center" wrapText="1"/>
    </xf>
    <xf numFmtId="1" fontId="21" fillId="2" borderId="20" xfId="0" applyNumberFormat="1" applyFont="1" applyFill="1" applyBorder="1" applyAlignment="1">
      <alignment horizontal="center" vertical="center"/>
    </xf>
    <xf numFmtId="0" fontId="21" fillId="2" borderId="9" xfId="0" applyFont="1" applyFill="1" applyBorder="1"/>
    <xf numFmtId="0" fontId="21" fillId="2" borderId="12" xfId="0" applyFont="1" applyFill="1" applyBorder="1"/>
    <xf numFmtId="43" fontId="0" fillId="0" borderId="0" xfId="0" applyNumberFormat="1"/>
    <xf numFmtId="0" fontId="11" fillId="2" borderId="1" xfId="7" applyFont="1" applyFill="1" applyBorder="1" applyAlignment="1">
      <alignment horizontal="center"/>
    </xf>
    <xf numFmtId="0" fontId="10" fillId="0" borderId="1" xfId="7" applyFont="1" applyBorder="1"/>
    <xf numFmtId="0" fontId="10" fillId="0" borderId="1" xfId="7" applyFont="1" applyBorder="1" applyAlignment="1">
      <alignment wrapText="1"/>
    </xf>
    <xf numFmtId="2" fontId="10" fillId="0" borderId="1" xfId="7" applyNumberFormat="1" applyFont="1" applyBorder="1"/>
    <xf numFmtId="0" fontId="9" fillId="0" borderId="12" xfId="7" applyFont="1" applyBorder="1"/>
    <xf numFmtId="0" fontId="9" fillId="0" borderId="13" xfId="7" applyFont="1" applyBorder="1"/>
    <xf numFmtId="0" fontId="9" fillId="2" borderId="1" xfId="7" applyFont="1" applyFill="1" applyBorder="1" applyAlignment="1">
      <alignment wrapText="1"/>
    </xf>
    <xf numFmtId="165" fontId="9" fillId="2" borderId="1" xfId="9" applyNumberFormat="1" applyFont="1" applyFill="1" applyBorder="1" applyAlignment="1">
      <alignment horizontal="center" vertical="center"/>
    </xf>
    <xf numFmtId="0" fontId="24" fillId="0" borderId="22"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26" fillId="2" borderId="21" xfId="7" applyFont="1" applyFill="1" applyBorder="1" applyAlignment="1">
      <alignment horizontal="center" vertical="center" wrapText="1"/>
    </xf>
    <xf numFmtId="165" fontId="26" fillId="2" borderId="21" xfId="9" applyNumberFormat="1" applyFont="1" applyFill="1" applyBorder="1" applyAlignment="1">
      <alignment horizontal="center" vertical="center" wrapText="1"/>
    </xf>
    <xf numFmtId="0" fontId="26" fillId="0" borderId="21" xfId="7" applyFont="1" applyBorder="1" applyAlignment="1">
      <alignment horizontal="center" vertical="center" wrapText="1"/>
    </xf>
    <xf numFmtId="0" fontId="9" fillId="2" borderId="7" xfId="7" applyFont="1" applyFill="1" applyBorder="1"/>
    <xf numFmtId="0" fontId="26" fillId="2" borderId="22" xfId="7" applyFont="1" applyFill="1" applyBorder="1" applyAlignment="1">
      <alignment horizontal="center" vertical="center" wrapText="1"/>
    </xf>
    <xf numFmtId="3" fontId="25" fillId="0" borderId="1" xfId="7" applyNumberFormat="1" applyFont="1" applyBorder="1" applyAlignment="1">
      <alignment horizontal="center" vertical="center"/>
    </xf>
    <xf numFmtId="3" fontId="25" fillId="5" borderId="1" xfId="7" applyNumberFormat="1" applyFont="1" applyFill="1" applyBorder="1" applyAlignment="1">
      <alignment horizontal="center" vertical="center"/>
    </xf>
    <xf numFmtId="3" fontId="25" fillId="0" borderId="13" xfId="7" applyNumberFormat="1" applyFont="1" applyBorder="1" applyAlignment="1">
      <alignment horizontal="center" vertical="center"/>
    </xf>
    <xf numFmtId="0" fontId="26" fillId="0" borderId="26" xfId="7" applyFont="1" applyBorder="1" applyAlignment="1">
      <alignment horizontal="center" vertical="center"/>
    </xf>
    <xf numFmtId="0" fontId="27" fillId="0" borderId="5" xfId="7" applyFont="1" applyBorder="1" applyAlignment="1">
      <alignment horizontal="center" vertical="center"/>
    </xf>
    <xf numFmtId="3" fontId="25" fillId="2" borderId="7" xfId="9" applyNumberFormat="1" applyFont="1" applyFill="1" applyBorder="1" applyAlignment="1">
      <alignment horizontal="center" vertical="center"/>
    </xf>
    <xf numFmtId="3" fontId="25" fillId="5" borderId="7" xfId="9" applyNumberFormat="1" applyFont="1" applyFill="1" applyBorder="1" applyAlignment="1">
      <alignment horizontal="center" vertical="center"/>
    </xf>
    <xf numFmtId="0" fontId="24" fillId="0" borderId="1" xfId="0" applyFont="1" applyBorder="1" applyAlignment="1">
      <alignment horizontal="center" vertical="center" wrapText="1"/>
    </xf>
    <xf numFmtId="0" fontId="13" fillId="0" borderId="1" xfId="0" applyFont="1" applyBorder="1" applyAlignment="1">
      <alignment horizontal="left" vertical="center" wrapText="1"/>
    </xf>
    <xf numFmtId="166" fontId="13" fillId="0" borderId="1" xfId="0" applyNumberFormat="1" applyFont="1" applyBorder="1" applyAlignment="1">
      <alignment horizontal="left" vertical="center" wrapText="1"/>
    </xf>
    <xf numFmtId="0" fontId="13" fillId="0" borderId="12" xfId="0" applyFont="1" applyBorder="1" applyAlignment="1">
      <alignment horizontal="left" vertical="center" wrapText="1"/>
    </xf>
    <xf numFmtId="166" fontId="13" fillId="0" borderId="12" xfId="0" applyNumberFormat="1" applyFont="1" applyBorder="1" applyAlignment="1">
      <alignment horizontal="left" vertical="center" wrapText="1"/>
    </xf>
    <xf numFmtId="3" fontId="25" fillId="0" borderId="1" xfId="7" applyNumberFormat="1" applyFont="1" applyFill="1" applyBorder="1" applyAlignment="1">
      <alignment horizontal="center" vertical="center"/>
    </xf>
    <xf numFmtId="0" fontId="27" fillId="0" borderId="6" xfId="7" applyFont="1" applyBorder="1" applyAlignment="1">
      <alignment horizontal="center" vertical="center"/>
    </xf>
    <xf numFmtId="0" fontId="27" fillId="0" borderId="29" xfId="7" applyFont="1" applyBorder="1" applyAlignment="1">
      <alignment horizontal="center" vertical="center"/>
    </xf>
    <xf numFmtId="3" fontId="25" fillId="6" borderId="13" xfId="7" applyNumberFormat="1" applyFont="1" applyFill="1" applyBorder="1" applyAlignment="1">
      <alignment horizontal="center" vertical="center"/>
    </xf>
    <xf numFmtId="0" fontId="13" fillId="0" borderId="1" xfId="13" applyFont="1" applyBorder="1" applyAlignment="1">
      <alignment horizontal="left" vertical="center" wrapText="1"/>
    </xf>
    <xf numFmtId="0" fontId="13" fillId="0" borderId="1" xfId="0" applyFont="1" applyBorder="1" applyAlignment="1">
      <alignment horizontal="left" vertical="center" wrapText="1"/>
    </xf>
    <xf numFmtId="0" fontId="25" fillId="2" borderId="1" xfId="7" applyFont="1" applyFill="1" applyBorder="1" applyAlignment="1">
      <alignment horizontal="left" vertical="center" wrapText="1"/>
    </xf>
    <xf numFmtId="3" fontId="25" fillId="2" borderId="1" xfId="7" applyNumberFormat="1" applyFont="1" applyFill="1" applyBorder="1" applyAlignment="1">
      <alignment horizontal="left" vertical="center" wrapText="1"/>
    </xf>
    <xf numFmtId="0" fontId="25" fillId="0" borderId="1" xfId="7" applyFont="1" applyBorder="1" applyAlignment="1">
      <alignment horizontal="left" vertical="center" wrapText="1"/>
    </xf>
    <xf numFmtId="0" fontId="28" fillId="0" borderId="1" xfId="0" applyFont="1" applyBorder="1" applyAlignment="1">
      <alignment horizontal="left" vertical="center" wrapText="1"/>
    </xf>
    <xf numFmtId="0" fontId="13" fillId="6"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25" fillId="2" borderId="1" xfId="7" applyNumberFormat="1" applyFont="1" applyFill="1" applyBorder="1" applyAlignment="1">
      <alignment horizontal="left" vertical="center" wrapText="1"/>
    </xf>
    <xf numFmtId="0" fontId="27" fillId="0" borderId="29" xfId="7" applyFont="1" applyBorder="1" applyAlignment="1">
      <alignment horizontal="center" vertical="center" wrapText="1"/>
    </xf>
    <xf numFmtId="3" fontId="25" fillId="5" borderId="19" xfId="9" applyNumberFormat="1" applyFont="1" applyFill="1" applyBorder="1" applyAlignment="1">
      <alignment horizontal="center" vertical="center" wrapText="1"/>
    </xf>
    <xf numFmtId="3" fontId="25" fillId="0" borderId="13" xfId="7" applyNumberFormat="1" applyFont="1" applyBorder="1" applyAlignment="1">
      <alignment horizontal="center" vertical="center" wrapText="1"/>
    </xf>
    <xf numFmtId="0" fontId="9" fillId="0" borderId="0" xfId="7" applyFont="1" applyAlignment="1">
      <alignment wrapText="1"/>
    </xf>
    <xf numFmtId="0" fontId="9" fillId="0" borderId="28" xfId="7" applyFont="1" applyBorder="1"/>
    <xf numFmtId="0" fontId="29" fillId="0" borderId="0" xfId="0" applyFont="1" applyAlignment="1">
      <alignment horizontal="center" vertical="center"/>
    </xf>
    <xf numFmtId="0" fontId="28" fillId="0" borderId="12" xfId="0" applyFont="1" applyBorder="1" applyAlignment="1">
      <alignment horizontal="left" vertical="center" wrapText="1"/>
    </xf>
    <xf numFmtId="0" fontId="28" fillId="5" borderId="12" xfId="0" applyFont="1" applyFill="1" applyBorder="1" applyAlignment="1">
      <alignment horizontal="left" vertical="center" wrapText="1"/>
    </xf>
    <xf numFmtId="0" fontId="25" fillId="2" borderId="12" xfId="7" applyFont="1" applyFill="1" applyBorder="1" applyAlignment="1">
      <alignment horizontal="left" vertical="center" wrapText="1"/>
    </xf>
    <xf numFmtId="3" fontId="25" fillId="5" borderId="17" xfId="9" applyNumberFormat="1" applyFont="1" applyFill="1" applyBorder="1" applyAlignment="1">
      <alignment horizontal="center" vertical="center"/>
    </xf>
    <xf numFmtId="3" fontId="25" fillId="0" borderId="12" xfId="7" applyNumberFormat="1" applyFont="1" applyFill="1" applyBorder="1" applyAlignment="1">
      <alignment horizontal="center" vertical="center"/>
    </xf>
    <xf numFmtId="3" fontId="25" fillId="0" borderId="14" xfId="7" applyNumberFormat="1" applyFont="1" applyBorder="1" applyAlignment="1">
      <alignment horizontal="center" vertical="center"/>
    </xf>
    <xf numFmtId="0" fontId="30" fillId="0" borderId="30" xfId="0" applyFont="1" applyBorder="1" applyAlignment="1">
      <alignment horizontal="center" vertical="center"/>
    </xf>
    <xf numFmtId="0" fontId="0" fillId="0" borderId="31" xfId="0" applyBorder="1"/>
    <xf numFmtId="166" fontId="30" fillId="0" borderId="31" xfId="0" applyNumberFormat="1" applyFont="1" applyBorder="1"/>
    <xf numFmtId="0" fontId="30" fillId="0" borderId="31" xfId="0" applyFont="1" applyBorder="1"/>
    <xf numFmtId="3" fontId="30" fillId="0" borderId="23" xfId="0" applyNumberFormat="1" applyFont="1" applyBorder="1"/>
    <xf numFmtId="0" fontId="13" fillId="0" borderId="0" xfId="0" applyFont="1" applyBorder="1" applyAlignment="1">
      <alignment horizontal="left" vertical="center" wrapText="1"/>
    </xf>
    <xf numFmtId="17" fontId="13" fillId="0" borderId="1" xfId="0" applyNumberFormat="1" applyFont="1" applyBorder="1" applyAlignment="1">
      <alignment horizontal="left" vertical="center" wrapText="1"/>
    </xf>
    <xf numFmtId="0" fontId="26" fillId="2" borderId="1" xfId="7"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28" fillId="0" borderId="1" xfId="0" applyFont="1" applyBorder="1" applyAlignment="1">
      <alignment vertical="center" wrapText="1"/>
    </xf>
    <xf numFmtId="0" fontId="28" fillId="0" borderId="1" xfId="0" applyFont="1" applyBorder="1" applyAlignment="1">
      <alignment wrapText="1"/>
    </xf>
    <xf numFmtId="0" fontId="13" fillId="0" borderId="1" xfId="0" applyFont="1" applyBorder="1" applyAlignment="1">
      <alignment wrapText="1"/>
    </xf>
    <xf numFmtId="0" fontId="14" fillId="2" borderId="25" xfId="7" applyFont="1" applyFill="1" applyBorder="1" applyAlignment="1">
      <alignment horizontal="center"/>
    </xf>
    <xf numFmtId="0" fontId="15" fillId="0" borderId="25" xfId="0" applyFont="1" applyBorder="1" applyAlignment="1">
      <alignment horizontal="center"/>
    </xf>
    <xf numFmtId="0" fontId="15" fillId="0" borderId="17" xfId="0" applyFont="1" applyBorder="1" applyAlignment="1">
      <alignment horizontal="center"/>
    </xf>
    <xf numFmtId="0" fontId="25" fillId="2" borderId="1" xfId="7" applyFont="1" applyFill="1" applyBorder="1" applyAlignment="1">
      <alignment horizontal="left" vertical="center" wrapText="1"/>
    </xf>
    <xf numFmtId="0" fontId="13" fillId="0" borderId="1" xfId="0" applyFont="1" applyBorder="1" applyAlignment="1">
      <alignment horizontal="left" vertical="center" wrapText="1"/>
    </xf>
    <xf numFmtId="0" fontId="8" fillId="3" borderId="0" xfId="7" applyFont="1" applyFill="1" applyAlignment="1">
      <alignment horizontal="center" vertical="center" wrapText="1"/>
    </xf>
    <xf numFmtId="0" fontId="17" fillId="5" borderId="6" xfId="0" applyFont="1" applyFill="1" applyBorder="1" applyAlignment="1">
      <alignment vertical="center" wrapText="1"/>
    </xf>
    <xf numFmtId="0" fontId="17" fillId="5" borderId="8" xfId="0" applyFont="1" applyFill="1" applyBorder="1" applyAlignment="1">
      <alignment vertical="center" wrapText="1"/>
    </xf>
    <xf numFmtId="0" fontId="14" fillId="2" borderId="27" xfId="7" applyFont="1" applyFill="1" applyBorder="1" applyAlignment="1">
      <alignment horizontal="center"/>
    </xf>
    <xf numFmtId="0" fontId="15" fillId="0" borderId="27" xfId="0" applyFont="1" applyBorder="1" applyAlignment="1">
      <alignment horizontal="center"/>
    </xf>
    <xf numFmtId="0" fontId="15" fillId="0" borderId="24" xfId="0" applyFont="1" applyBorder="1" applyAlignment="1">
      <alignment horizont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0" fillId="5" borderId="12" xfId="0" applyFont="1" applyFill="1" applyBorder="1" applyAlignment="1">
      <alignment vertical="center" wrapText="1"/>
    </xf>
    <xf numFmtId="0" fontId="20" fillId="5" borderId="14" xfId="0" applyFont="1" applyFill="1" applyBorder="1" applyAlignment="1">
      <alignment vertical="center" wrapText="1"/>
    </xf>
    <xf numFmtId="0" fontId="21" fillId="5" borderId="14" xfId="0" applyFont="1" applyFill="1" applyBorder="1" applyAlignment="1">
      <alignment vertic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xf>
    <xf numFmtId="0" fontId="21" fillId="0" borderId="14" xfId="0" applyFont="1" applyBorder="1" applyAlignment="1">
      <alignment horizontal="center"/>
    </xf>
    <xf numFmtId="0" fontId="21" fillId="0" borderId="13" xfId="0" applyFont="1" applyBorder="1" applyAlignment="1">
      <alignment horizontal="center"/>
    </xf>
    <xf numFmtId="0" fontId="20" fillId="5" borderId="17" xfId="0" applyFont="1" applyFill="1" applyBorder="1" applyAlignment="1">
      <alignment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21"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31" fillId="3" borderId="0" xfId="7" applyFont="1" applyFill="1" applyAlignment="1">
      <alignment horizontal="center" vertical="center" wrapText="1"/>
    </xf>
  </cellXfs>
  <cellStyles count="22">
    <cellStyle name="Comma" xfId="20" builtinId="3"/>
    <cellStyle name="Comma 2" xfId="9"/>
    <cellStyle name="Comma 2 2" xfId="16"/>
    <cellStyle name="Comma 3" xfId="18"/>
    <cellStyle name="Currency 2" xfId="17"/>
    <cellStyle name="Normal" xfId="0" builtinId="0"/>
    <cellStyle name="Normal 2" xfId="13"/>
    <cellStyle name="Normal 2 2" xfId="7"/>
    <cellStyle name="Normal 2 2 2 2" xfId="2"/>
    <cellStyle name="Normal 2 2 3" xfId="8"/>
    <cellStyle name="Normal 2 3" xfId="12"/>
    <cellStyle name="Normal 2 4" xfId="5"/>
    <cellStyle name="Normal 3 2" xfId="11"/>
    <cellStyle name="Normal 3 3" xfId="1"/>
    <cellStyle name="Normal 4" xfId="15"/>
    <cellStyle name="Normal 5" xfId="3"/>
    <cellStyle name="Normal 5 2" xfId="10"/>
    <cellStyle name="Normal 7 2" xfId="4"/>
    <cellStyle name="Normal 7 3" xfId="19"/>
    <cellStyle name="Parasts 2" xfId="21"/>
    <cellStyle name="Percent 2" xfId="14"/>
    <cellStyle name="SAPBEXHLevel3" xfId="6"/>
  </cellStyles>
  <dxfs count="55">
    <dxf>
      <alignment horizontal="general" vertical="top" wrapText="1"/>
    </dxf>
    <dxf>
      <alignment horizontal="general"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bottom"/>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numFmt numFmtId="35" formatCode="_-* #,##0.00_-;\-* #,##0.00_-;_-* &quot;-&quot;??_-;_-@_-"/>
    </dxf>
    <dxf>
      <font>
        <sz val="11"/>
      </font>
    </dxf>
    <dxf>
      <font>
        <sz val="11"/>
      </font>
    </dxf>
    <dxf>
      <font>
        <sz val="11"/>
      </font>
    </dxf>
    <dxf>
      <font>
        <name val="Calibri"/>
        <scheme val="minor"/>
      </font>
    </dxf>
    <dxf>
      <font>
        <name val="Calibri"/>
        <scheme val="minor"/>
      </font>
    </dxf>
    <dxf>
      <font>
        <name val="Calibri"/>
        <scheme val="minor"/>
      </font>
    </dxf>
    <dxf>
      <alignment horizontal="center"/>
    </dxf>
    <dxf>
      <alignment horizontal="center"/>
    </dxf>
    <dxf>
      <alignment horizontal="center"/>
    </dxf>
    <dxf>
      <alignment vertical="center"/>
    </dxf>
    <dxf>
      <alignment vertical="center"/>
    </dxf>
    <dxf>
      <alignment vertical="center"/>
    </dxf>
    <dxf>
      <alignment vertical="bottom"/>
    </dxf>
    <dxf>
      <alignment vertical="bottom"/>
    </dxf>
    <dxf>
      <alignment vertical="bottom" indent="0"/>
    </dxf>
    <dxf>
      <alignment vertical="bottom" indent="0"/>
    </dxf>
    <dxf>
      <alignment vertical="bottom" indent="0"/>
    </dxf>
    <dxf>
      <numFmt numFmtId="165" formatCode="_-* #,##0_-;\-* #,##0_-;_-* &quot;-&quot;??_-;_-@_-"/>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26</xdr:row>
      <xdr:rowOff>0</xdr:rowOff>
    </xdr:from>
    <xdr:to>
      <xdr:col>12</xdr:col>
      <xdr:colOff>800100</xdr:colOff>
      <xdr:row>27</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9425" y="7362825"/>
          <a:ext cx="8001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161925</xdr:colOff>
      <xdr:row>23</xdr:row>
      <xdr:rowOff>76200</xdr:rowOff>
    </xdr:from>
    <xdr:to>
      <xdr:col>21</xdr:col>
      <xdr:colOff>161925</xdr:colOff>
      <xdr:row>25</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2575" y="2505075"/>
          <a:ext cx="6096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47625</xdr:colOff>
      <xdr:row>27</xdr:row>
      <xdr:rowOff>114300</xdr:rowOff>
    </xdr:from>
    <xdr:to>
      <xdr:col>21</xdr:col>
      <xdr:colOff>47625</xdr:colOff>
      <xdr:row>29</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53975" y="2085975"/>
          <a:ext cx="6096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314325</xdr:colOff>
      <xdr:row>18</xdr:row>
      <xdr:rowOff>171450</xdr:rowOff>
    </xdr:from>
    <xdr:to>
      <xdr:col>21</xdr:col>
      <xdr:colOff>314325</xdr:colOff>
      <xdr:row>18</xdr:row>
      <xdr:rowOff>504825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0" y="2857500"/>
          <a:ext cx="6096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xdr:row>
      <xdr:rowOff>0</xdr:rowOff>
    </xdr:from>
    <xdr:to>
      <xdr:col>11</xdr:col>
      <xdr:colOff>609600</xdr:colOff>
      <xdr:row>9</xdr:row>
      <xdr:rowOff>38100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9425" y="7362825"/>
          <a:ext cx="8001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142875</xdr:colOff>
      <xdr:row>12</xdr:row>
      <xdr:rowOff>171450</xdr:rowOff>
    </xdr:from>
    <xdr:to>
      <xdr:col>18</xdr:col>
      <xdr:colOff>142875</xdr:colOff>
      <xdr:row>13</xdr:row>
      <xdr:rowOff>295275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0" y="2552700"/>
          <a:ext cx="6096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dmin\Local%20Settings\Temporary%20Internet%20Files\Content.IE5\NASHVDXI\Nemazinamie_120509ministrij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1\bd-bluzm\LOCALS~1\Temp\1d\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nts%20and%20Settings\BaibaS\My%20Documents\TAMES\2011_groz_11.05.2011\01%2000%2000_prec_%20t&#257;me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r ES_bez_tehnp_atl"/>
      <sheetName val="HEADER"/>
      <sheetName val="FOOTER"/>
      <sheetName val="ZQBC_PLN_01_03_N"/>
      <sheetName val="ZQZBC_REG_02_04"/>
      <sheetName val="ZQZBC_PLN_01_05_N"/>
      <sheetName val="ZQZBC_PLN_01_06_N"/>
      <sheetName val="ZQZBC_PLN_01_06_N2"/>
      <sheetName val="ZQZBC_PLN_01_07_N"/>
      <sheetName val="Šablon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0.00"/>
      <sheetName val="Apakšprogrammas"/>
      <sheetName val="Iestādes"/>
      <sheetName val="salidzin_24.08.2011"/>
    </sheetNames>
    <sheetDataSet>
      <sheetData sheetId="0"/>
      <sheetData sheetId="1">
        <row r="3">
          <cell r="A3" t="str">
            <v>izvēlēties</v>
          </cell>
        </row>
        <row r="4">
          <cell r="A4" t="str">
            <v>21.01.00</v>
          </cell>
        </row>
        <row r="5">
          <cell r="A5" t="str">
            <v>21.02.00</v>
          </cell>
        </row>
        <row r="6">
          <cell r="A6" t="str">
            <v>21.05.00</v>
          </cell>
        </row>
        <row r="7">
          <cell r="A7" t="str">
            <v>21.06.00</v>
          </cell>
        </row>
        <row r="8">
          <cell r="A8" t="str">
            <v>21.09.00</v>
          </cell>
        </row>
        <row r="9">
          <cell r="A9" t="str">
            <v>21.10.00</v>
          </cell>
        </row>
        <row r="10">
          <cell r="A10" t="str">
            <v>21.11.00</v>
          </cell>
        </row>
        <row r="11">
          <cell r="A11" t="str">
            <v>21.13.00</v>
          </cell>
        </row>
        <row r="12">
          <cell r="A12" t="str">
            <v>21.16.00</v>
          </cell>
        </row>
        <row r="13">
          <cell r="A13" t="str">
            <v>21.17.00</v>
          </cell>
        </row>
        <row r="14">
          <cell r="A14" t="str">
            <v>21.18.00</v>
          </cell>
        </row>
        <row r="15">
          <cell r="A15" t="str">
            <v>21.19.00</v>
          </cell>
        </row>
        <row r="16">
          <cell r="A16" t="str">
            <v>21.20.00</v>
          </cell>
        </row>
      </sheetData>
      <sheetData sheetId="2">
        <row r="2">
          <cell r="A2" t="str">
            <v>izvēlēties</v>
          </cell>
        </row>
        <row r="3">
          <cell r="A3" t="str">
            <v>BĪSTAMO ATKRITUMU PĀRVALDĪBAS VALSTS AĢENTŪRA</v>
          </cell>
        </row>
        <row r="4">
          <cell r="A4" t="str">
            <v>DABAS AIZSARDZĪBAS PĀRVALDE</v>
          </cell>
        </row>
        <row r="5">
          <cell r="A5" t="str">
            <v>GAUJAS NACIONĀLĀ PARKA ADMINISTRĀCIJA</v>
          </cell>
        </row>
        <row r="6">
          <cell r="A6" t="str">
            <v>ĶEMERU NACIONĀLĀ PARKA ADMINISTRĀCIJA</v>
          </cell>
        </row>
        <row r="7">
          <cell r="A7" t="str">
            <v>LATVIJAS DABAS MUZEJS VALSTS AĢENTŪRA</v>
          </cell>
        </row>
        <row r="8">
          <cell r="A8" t="str">
            <v>LATVIJAS HIDROEKOLOĢIJAS INSTITŪTS ATVASINĀTA PUBLISKA PERSONA</v>
          </cell>
        </row>
        <row r="9">
          <cell r="A9" t="str">
            <v>LATVIJAS VIDES AIZSARDZĪBAS FONDA ADMINISTRĀCIJA</v>
          </cell>
        </row>
        <row r="10">
          <cell r="A10" t="str">
            <v>LATVIJAS VIDES, ĢEOLOĢIJAS UN METEOROLOĢIJAS AĢENTŪRA</v>
          </cell>
        </row>
        <row r="11">
          <cell r="A11" t="str">
            <v>LR VIDES MINISTRIJA</v>
          </cell>
        </row>
        <row r="12">
          <cell r="A12" t="str">
            <v>NACIONĀLAIS BOTĀNISKAIS DĀRZS VALSTS AĢENTŪRA</v>
          </cell>
        </row>
        <row r="13">
          <cell r="A13" t="str">
            <v>RADIĀCIJAS DROŠĪBAS CENTRS</v>
          </cell>
        </row>
        <row r="14">
          <cell r="A14" t="str">
            <v>RĀZNAS NACIONĀLĀ PARKA ADMINISTRĀCIJA</v>
          </cell>
        </row>
        <row r="15">
          <cell r="A15" t="str">
            <v>SLĪTERES NACIONĀLĀ PARKA ADMINISTRĀCIJA</v>
          </cell>
        </row>
        <row r="16">
          <cell r="A16" t="str">
            <v>TEIČU DABAS REZERVĀTA ADMINISTRĀCIJA</v>
          </cell>
        </row>
        <row r="17">
          <cell r="A17" t="str">
            <v>VALSTS VIDES DIENESTS</v>
          </cell>
        </row>
        <row r="18">
          <cell r="A18" t="str">
            <v>VIDES PĀRRAUDZĪBAS VALSTS BIROJS</v>
          </cell>
        </row>
        <row r="19">
          <cell r="A19" t="str">
            <v>ZIEMEĻVIDZEMES BIOSFĒRAS REZERVĀTA ADMINISTRĀCIJA</v>
          </cell>
        </row>
      </sheetData>
      <sheetData sheetId="3"/>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IlzeSniega/AppData/Local/Microsoft/Windows/Temporary%20Internet%20Files/Content.Outlook/MK4WK7QK/ATR_Celi_0107_gala%20(00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IlzeSniega/AppData/Local/Microsoft/Windows/Temporary%20Internet%20Files/Content.Outlook/MK4WK7QK/ATR_Celi_0107_gala%20(00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evgēnija Butņicka" refreshedDate="44019.664227083333" createdVersion="6" refreshedVersion="5" minRefreshableVersion="3" recordCount="105">
  <cacheSource type="worksheet">
    <worksheetSource ref="B2:J107" sheet="Ceļu posmu saraksts" r:id="rId2"/>
  </cacheSource>
  <cacheFields count="9">
    <cacheField name="Plānošanas reģions" numFmtId="0">
      <sharedItems count="9">
        <s v="Rīgas reģions"/>
        <s v="Zemgales reģions"/>
        <s v="Kurzemes reģions"/>
        <s v="Latgales reģions"/>
        <s v="Vidzemes reģions"/>
        <s v="Latgale" u="1"/>
        <s v="Vidzeme" u="1"/>
        <s v="Kurzeme" u="1"/>
        <s v="Zemgale" u="1"/>
      </sharedItems>
    </cacheField>
    <cacheField name="Izbūves gads" numFmtId="0">
      <sharedItems containsBlank="1" count="4">
        <s v="2023.g."/>
        <s v="2021.g."/>
        <s v="2022.g."/>
        <m u="1"/>
      </sharedItems>
    </cacheField>
    <cacheField name="Ceļa Nr." numFmtId="0">
      <sharedItems/>
    </cacheField>
    <cacheField name="Ceļu posma nosaukums" numFmtId="0">
      <sharedItems/>
    </cacheField>
    <cacheField name="No km" numFmtId="2">
      <sharedItems containsMixedTypes="1" containsNumber="1" minValue="0" maxValue="65.94"/>
    </cacheField>
    <cacheField name="Līdz km" numFmtId="0">
      <sharedItems containsMixedTypes="1" containsNumber="1" minValue="0.55500000000000005" maxValue="78.12"/>
    </cacheField>
    <cacheField name="Indikatīvais ceļa posma garums, km" numFmtId="2">
      <sharedItems containsSemiMixedTypes="0" containsString="0" containsNumber="1" minValue="0.5099999999999999" maxValue="38.99"/>
    </cacheField>
    <cacheField name="Darbu veids sakārtojamam ceļa posmam" numFmtId="0">
      <sharedItems/>
    </cacheField>
    <cacheField name="Indikatīvās izmaksas EUR" numFmtId="43">
      <sharedItems containsSemiMixedTypes="0" containsString="0" containsNumber="1" minValue="45500" maxValue="14183889.99999999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evgēnija Butņicka" refreshedDate="44019.6643287037" createdVersion="6" refreshedVersion="5" minRefreshableVersion="3" recordCount="105">
  <cacheSource type="worksheet">
    <worksheetSource ref="A2:J107" sheet="Ceļu posmu saraksts" r:id="rId2"/>
  </cacheSource>
  <cacheFields count="10">
    <cacheField name="Kārtas Nr." numFmtId="0">
      <sharedItems containsSemiMixedTypes="0" containsString="0" containsNumber="1" containsInteger="1" minValue="1" maxValue="105"/>
    </cacheField>
    <cacheField name="Plānošanas reģions" numFmtId="0">
      <sharedItems/>
    </cacheField>
    <cacheField name="Izbūves gads" numFmtId="0">
      <sharedItems containsMixedTypes="1" containsNumber="1" containsInteger="1" minValue="2023" maxValue="2023" count="4">
        <s v="2023.g."/>
        <s v="2021.g."/>
        <s v="2022.g."/>
        <n v="2023" u="1"/>
      </sharedItems>
    </cacheField>
    <cacheField name="Ceļa Nr." numFmtId="0">
      <sharedItems/>
    </cacheField>
    <cacheField name="Ceļu posma nosaukums" numFmtId="0">
      <sharedItems/>
    </cacheField>
    <cacheField name="No km" numFmtId="2">
      <sharedItems containsMixedTypes="1" containsNumber="1" minValue="0" maxValue="65.94"/>
    </cacheField>
    <cacheField name="Līdz km" numFmtId="0">
      <sharedItems containsMixedTypes="1" containsNumber="1" minValue="0.55500000000000005" maxValue="78.12"/>
    </cacheField>
    <cacheField name="Indikatīvais ceļa posma garums, km" numFmtId="2">
      <sharedItems containsSemiMixedTypes="0" containsString="0" containsNumber="1" minValue="0.5099999999999999" maxValue="38.99"/>
    </cacheField>
    <cacheField name="Darbu veids sakārtojamam ceļa posmam" numFmtId="0">
      <sharedItems/>
    </cacheField>
    <cacheField name="Indikatīvās izmaksas EUR" numFmtId="43">
      <sharedItems containsSemiMixedTypes="0" containsString="0" containsNumber="1" minValue="45500" maxValue="1418388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s v="P9               "/>
    <s v="Ragana - Limbaži                      "/>
    <n v="23"/>
    <n v="32.380000000000003"/>
    <n v="9.3800000000000026"/>
    <s v="asfaltbetona seguma pārbūve (BP)"/>
    <n v="9380000.0000000019"/>
  </r>
  <r>
    <x v="0"/>
    <x v="1"/>
    <s v="P12             "/>
    <s v="Limbaži - Salacgrīva                    "/>
    <n v="31.6"/>
    <n v="42.17"/>
    <n v="10.57"/>
    <s v="grants seguma dubultās virsmas apstrāde (DDS)            "/>
    <n v="1796900"/>
  </r>
  <r>
    <x v="0"/>
    <x v="1"/>
    <s v="P6                                   "/>
    <s v="Saulkrasti - Sēja - Ragana"/>
    <n v="7.9"/>
    <n v="22.83"/>
    <n v="14.929999999999998"/>
    <s v="asfaltbetona seguma atjaunošana (DDS)"/>
    <n v="4478999.9999999991"/>
  </r>
  <r>
    <x v="0"/>
    <x v="1"/>
    <s v="V39                                 "/>
    <s v="Saulkrasti-Bīriņi"/>
    <n v="2.2000000000000002"/>
    <n v="16.43"/>
    <n v="14.23"/>
    <s v="vietējā autoceļa asfaltbetona seguma atjaunošana (DDS)"/>
    <n v="2419100"/>
  </r>
  <r>
    <x v="0"/>
    <x v="1"/>
    <s v="P8                                 "/>
    <s v="Inciems - Sigulda - Ķegums"/>
    <n v="0"/>
    <n v="8.3000000000000007"/>
    <n v="8.3000000000000007"/>
    <s v="asfaltbetona seguma atjaunošana (DDS)"/>
    <n v="2490000"/>
  </r>
  <r>
    <x v="0"/>
    <x v="0"/>
    <s v="P8"/>
    <s v="Inciems - Sigulda - Ķegums                (Siguldas centra posms)"/>
    <n v="12.5"/>
    <n v="13.96"/>
    <n v="1.4600000000000009"/>
    <s v="asfaltbetona seguma pārbūve (BP)"/>
    <n v="1460000.0000000009"/>
  </r>
  <r>
    <x v="0"/>
    <x v="1"/>
    <s v="P8"/>
    <s v="Inciems - Sigulda - Ķegums"/>
    <n v="21.4"/>
    <n v="36"/>
    <n v="14.600000000000001"/>
    <s v="asfaltbetona seguma atjaunošana (DDS)"/>
    <n v="4380000"/>
  </r>
  <r>
    <x v="0"/>
    <x v="1"/>
    <s v="P8"/>
    <s v="Inciems - Sigulda - Ķegums"/>
    <n v="42.4"/>
    <n v="47.3"/>
    <n v="4.8999999999999986"/>
    <s v="asfaltbetona seguma atjaunošana (DDS)"/>
    <n v="1469999.9999999995"/>
  </r>
  <r>
    <x v="0"/>
    <x v="1"/>
    <s v="V75"/>
    <s v="Ropaži - Griķukrogs"/>
    <n v="1.3"/>
    <n v="3.3"/>
    <n v="1.9999999999999998"/>
    <s v="grants seguma dubultās virsmas apstrāde  (DDS)"/>
    <n v="340000"/>
  </r>
  <r>
    <x v="0"/>
    <x v="1"/>
    <s v="V7"/>
    <s v="Baloži – Plakanciems – Iecava"/>
    <n v="0"/>
    <n v="20"/>
    <n v="20"/>
    <s v="vietējā autoceļa asfaltbetona seguma atjaunošana (liela slodze) (DDS)"/>
    <n v="4500000"/>
  </r>
  <r>
    <x v="0"/>
    <x v="1"/>
    <s v="V14 "/>
    <s v="Jaunmārupe - Skulte           (posms )               "/>
    <n v="3.5720000000000001"/>
    <n v="6.6230000000000002"/>
    <n v="3.0510000000000002"/>
    <s v="vietējā autoceļa asfaltbetona seguma atjaunošana (DDS)"/>
    <n v="518670"/>
  </r>
  <r>
    <x v="0"/>
    <x v="0"/>
    <s v="P91"/>
    <s v="Mežvidi - Baldone                      (posms no Iecavas ielas līdz Ķeguma prospektam)"/>
    <n v="2.0499999999999998"/>
    <n v="3.23"/>
    <n v="1.1800000000000002"/>
    <s v="asfaltbetona seguma pārbūve (BP)"/>
    <n v="1857430.0000000002"/>
  </r>
  <r>
    <x v="0"/>
    <x v="1"/>
    <s v="V977"/>
    <s v="Madliena - Aderkaši"/>
    <s v="0.60_x000a_5.40"/>
    <s v="4,90            12,70"/>
    <n v="11.6"/>
    <s v="grants seguma dubultās virsmas apstrāde (DDS)            "/>
    <n v="1972000"/>
  </r>
  <r>
    <x v="0"/>
    <x v="1"/>
    <s v="V968"/>
    <s v="Ogre - Jugla"/>
    <n v="4.4000000000000004"/>
    <n v="9"/>
    <n v="4.5999999999999996"/>
    <s v="vietējā autoceļa asfaltbetona seguma atjaunošana (DDS)"/>
    <n v="782000"/>
  </r>
  <r>
    <x v="0"/>
    <x v="2"/>
    <s v="P2"/>
    <s v="Juglas papīrfabrika - Upesciems"/>
    <n v="1.93"/>
    <n v="2.7269999999999999"/>
    <n v="0.79699999999999993"/>
    <s v="asfaltbetona seguma atjaunošana (DDS)"/>
    <n v="239099.99999999997"/>
  </r>
  <r>
    <x v="0"/>
    <x v="2"/>
    <s v="P85"/>
    <s v="Rīgas HES - Jaunjelgava     "/>
    <n v="14.3"/>
    <n v="31.31"/>
    <n v="17.009999999999998"/>
    <s v="asfaltbetona seguma atjaunošana (DDS)"/>
    <n v="5103000"/>
  </r>
  <r>
    <x v="0"/>
    <x v="2"/>
    <s v="V9"/>
    <s v="Iecava - Baldone - Daugmale                                    (posms no Riekstukalna ceļa līdz krustojumam ar ceļu P85)"/>
    <n v="28.7"/>
    <n v="34.799999999999997"/>
    <n v="6.0999999999999979"/>
    <s v="grants seguma dubultās virsmas apstrāde (DDS)            "/>
    <n v="1037000"/>
  </r>
  <r>
    <x v="0"/>
    <x v="2"/>
    <s v="V971"/>
    <s v="Lielvārde - Rozītes"/>
    <n v="0"/>
    <n v="2.25"/>
    <n v="2.25"/>
    <s v="vietējā autoceļa asfaltbetona seguma atjaunošana  (DDS)"/>
    <n v="382500"/>
  </r>
  <r>
    <x v="0"/>
    <x v="2"/>
    <s v="V974"/>
    <s v="Dzelmes - Veckarape"/>
    <n v="0"/>
    <n v="5.7"/>
    <n v="5.7"/>
    <s v="vietējā autoceļa asfaltbetona seguma atjaunošana (DDS)"/>
    <n v="969000"/>
  </r>
  <r>
    <x v="0"/>
    <x v="2"/>
    <s v="V1476                       "/>
    <s v="Kalēji-Durbe"/>
    <n v="0"/>
    <n v="6.28"/>
    <n v="6.28"/>
    <s v="grants seguma dubultās virsmas apstrāde (DDS)            "/>
    <n v="1067600"/>
  </r>
  <r>
    <x v="0"/>
    <x v="2"/>
    <s v="V1475               "/>
    <s v="Ozolpils - Kalēji - Smārde (posms no krustojuma ar V1476)"/>
    <n v="4.05"/>
    <n v="6.23"/>
    <n v="2.1800000000000006"/>
    <s v="grants seguma dubultās virsmas apstrāde (DDS)            "/>
    <n v="370600"/>
  </r>
  <r>
    <x v="0"/>
    <x v="2"/>
    <s v="V1475               "/>
    <s v="Posms Smārdes centrā"/>
    <n v="6.23"/>
    <n v="7.5"/>
    <n v="1.2699999999999996"/>
    <s v="vietējās nozīmes autoceļa asfaltbetona seguma atjaunošana (DDS)"/>
    <n v="215900"/>
  </r>
  <r>
    <x v="0"/>
    <x v="2"/>
    <s v="V1458"/>
    <s v="Jaunpils - Viesatas"/>
    <n v="0"/>
    <n v="2.2000000000000002"/>
    <n v="2.2000000000000002"/>
    <s v="vietējā autoceļa asfaltbetona seguma atjaunošana (DDS)"/>
    <n v="374000"/>
  </r>
  <r>
    <x v="0"/>
    <x v="2"/>
    <s v="P3"/>
    <s v="Garkalne-Alauksts (no Alažmuižas pagriezina līdz Mālpilij)"/>
    <n v="28"/>
    <n v="32.5"/>
    <n v="4.5"/>
    <s v="alfaltbetona seguma atjaunošana (vienkāršā metode) (DDS)"/>
    <n v="1125000"/>
  </r>
  <r>
    <x v="0"/>
    <x v="1"/>
    <s v="V28"/>
    <s v="Blukas-Emburga"/>
    <n v="0"/>
    <n v="1.4"/>
    <n v="1.4"/>
    <s v="vietējā autoceļa asfaltbetona seguma atjaunošana (DDS)"/>
    <n v="237999.99999999997"/>
  </r>
  <r>
    <x v="0"/>
    <x v="1"/>
    <s v="V13"/>
    <s v="Tīraine-Jaunolaine"/>
    <n v="7"/>
    <n v="9.8000000000000007"/>
    <n v="2.8000000000000007"/>
    <s v="asfaltbetona seguma atjaunošana (DDS)"/>
    <n v="476000.00000000012"/>
  </r>
  <r>
    <x v="0"/>
    <x v="2"/>
    <s v="P104"/>
    <s v="Tukums - Auce - Lietuvas rob."/>
    <n v="13.19"/>
    <n v="18"/>
    <n v="4.8100000000000005"/>
    <s v="asfaltbetona seguma atjaunošana (DDS), šobrīd pārbūve 3,2-13,19 km, izmaksas 1 milj. EUR"/>
    <n v="500000"/>
  </r>
  <r>
    <x v="0"/>
    <x v="0"/>
    <s v="P11"/>
    <s v="Kocēni-Limbaži-Tūja"/>
    <n v="27.8"/>
    <n v="32.99"/>
    <n v="5.19"/>
    <s v="asfaltbetona seguma pārbūve (BP)"/>
    <n v="4671000"/>
  </r>
  <r>
    <x v="1"/>
    <x v="1"/>
    <s v="V932"/>
    <s v="Nereta-Pilskalne-Gricgale-Ērberģe  (posms no  Neretas līdz Pilskalnei)"/>
    <n v="0.38"/>
    <n v="8.9"/>
    <n v="8.52"/>
    <s v="grants seguma atjaunošana (DDS)"/>
    <n v="553800"/>
  </r>
  <r>
    <x v="1"/>
    <x v="0"/>
    <s v="V1011"/>
    <s v="Pārslas-Misa-Šarlotes"/>
    <n v="0"/>
    <n v="10"/>
    <n v="10"/>
    <s v="grants seguma pārbūve (asfalts) (BP)"/>
    <n v="10000000"/>
  </r>
  <r>
    <x v="1"/>
    <x v="0"/>
    <s v="P88"/>
    <s v="Bauska - Linde (posms no Vecumniekiem līdz savienojumam ar V1011)"/>
    <n v="25.2"/>
    <n v="27.7"/>
    <n v="2.5"/>
    <s v="grants seguma pārbūve (asfalts) (BP)"/>
    <n v="2500000"/>
  </r>
  <r>
    <x v="1"/>
    <x v="1"/>
    <s v="P94"/>
    <s v="Jelgava - Staļģene - Code"/>
    <n v="1.28"/>
    <n v="17.3"/>
    <n v="16.02"/>
    <s v="asfaltbetona seguma atjaunošana (DDS)"/>
    <n v="4806000"/>
  </r>
  <r>
    <x v="1"/>
    <x v="1"/>
    <s v="P72"/>
    <s v="Ilūkste (Virsaiši) - Bebrene-Birži"/>
    <n v="42"/>
    <n v="51.713999999999999"/>
    <n v="9.7139999999999986"/>
    <s v="grants seguma dubultās virsmas apstrāde (DDS)"/>
    <n v="1651379.9999999998"/>
  </r>
  <r>
    <x v="1"/>
    <x v="2"/>
    <s v="P75"/>
    <s v="Jēkabpils - Lietuvas robeža (Nereta) (posms līdz Viesītei) "/>
    <n v="17"/>
    <n v="30.26"/>
    <n v="13.26"/>
    <s v="asfaltbetona seguma atjaunošana (DDS)"/>
    <n v="3978000"/>
  </r>
  <r>
    <x v="1"/>
    <x v="2"/>
    <s v="P75"/>
    <s v="Jēkabpils - Lietuvas robeža (posms Viesīte-Nereta)"/>
    <n v="31.9"/>
    <n v="56.31"/>
    <n v="24.410000000000004"/>
    <s v="asfaltbetona seguma atjaunošana (DDS)"/>
    <n v="7323000"/>
  </r>
  <r>
    <x v="1"/>
    <x v="2"/>
    <s v="P86"/>
    <s v="Sērene - Kalnieši"/>
    <n v="0"/>
    <n v="37.869999999999997"/>
    <n v="37.869999999999997"/>
    <s v="asfaltbetona seguma atjaunošana (DDS)"/>
    <n v="11361000"/>
  </r>
  <r>
    <x v="1"/>
    <x v="2"/>
    <s v="V1128"/>
    <s v="Dobele -Īle - Auce"/>
    <n v="18.54"/>
    <n v="31.84"/>
    <n v="13.3"/>
    <s v="grants seguma dubultās virsmas apstrāde (DDS)"/>
    <n v="2261000"/>
  </r>
  <r>
    <x v="1"/>
    <x v="2"/>
    <s v="P95"/>
    <s v="Jelgava - Tērvete - Lietuvas robeža"/>
    <n v="11.45"/>
    <n v="28.36"/>
    <n v="16.91"/>
    <s v="asfaltbetona seguma atjaunošana (DDS)"/>
    <n v="5073000"/>
  </r>
  <r>
    <x v="1"/>
    <x v="1"/>
    <s v="V956"/>
    <s v="Daudzeva- Viesīte-Apserde"/>
    <n v="32.087000000000003"/>
    <n v="32.975000000000001"/>
    <n v="0.89"/>
    <s v="asfaltbetona seguma atjaunošana (DDS)"/>
    <n v="300000"/>
  </r>
  <r>
    <x v="1"/>
    <x v="1"/>
    <s v="V918"/>
    <s v="Zemkopības institūts - Skrīveri (Jāņa Purapuķes iela)"/>
    <n v="0"/>
    <n v="1.6"/>
    <n v="1.6"/>
    <s v="asfaltbetona seguma atjaunošana (DDS)"/>
    <n v="272000"/>
  </r>
  <r>
    <x v="1"/>
    <x v="1"/>
    <s v="V945"/>
    <s v="Pļaviņas - Juči"/>
    <n v="0"/>
    <n v="0.55500000000000005"/>
    <n v="0.55500000000000005"/>
    <s v="grants seguma dubultās virsmas apstrāde (DDS)"/>
    <n v="94350.000000000015"/>
  </r>
  <r>
    <x v="1"/>
    <x v="1"/>
    <s v="V782"/>
    <s v="Jēkabpils-Antūži-Medņi"/>
    <n v="1.1599999999999999"/>
    <n v="3"/>
    <n v="1.84"/>
    <s v="asfaltbetona seguma atjaunošana (DDS)"/>
    <n v="552000"/>
  </r>
  <r>
    <x v="1"/>
    <x v="1"/>
    <s v="V782"/>
    <s v="Jēkabpils-Antūži-Medņi"/>
    <n v="3"/>
    <n v="3.9"/>
    <n v="0.89999999999999991"/>
    <s v="grants seguma atjaunošana (DDS)"/>
    <n v="236980"/>
  </r>
  <r>
    <x v="1"/>
    <x v="1"/>
    <s v="V782"/>
    <s v="Jēkabpils-Antūži-Medņi"/>
    <n v="4.5"/>
    <n v="5.2"/>
    <n v="0.70000000000000018"/>
    <s v="grants seguma atjaunošana (DDS)"/>
    <n v="45500"/>
  </r>
  <r>
    <x v="1"/>
    <x v="1"/>
    <s v="V782"/>
    <s v="Jēkabpils-Antūži-Medņi"/>
    <n v="0.65"/>
    <n v="1.1599999999999999"/>
    <n v="0.5099999999999999"/>
    <s v="asfaltbetona seguma atjaunošana (DDS)"/>
    <n v="152999.99999999997"/>
  </r>
  <r>
    <x v="2"/>
    <x v="1"/>
    <s v="V1264"/>
    <s v="Adze - Gudenieki - Ēdole"/>
    <n v="10.223000000000001"/>
    <n v="15.55"/>
    <n v="5.327"/>
    <s v="grants seguma dubultās virsmas apstrāde (DDS)"/>
    <n v="906100"/>
  </r>
  <r>
    <x v="2"/>
    <x v="1"/>
    <s v="V1279"/>
    <s v="Vecais suitu ceļš"/>
    <n v="16.100000000000001"/>
    <n v="17.350000000000001"/>
    <n v="1.25"/>
    <s v="grants seguma dubultās virsmas apstrāde (DDS)"/>
    <n v="212500"/>
  </r>
  <r>
    <x v="2"/>
    <x v="0"/>
    <s v="P105"/>
    <s v="Butnāri - Saldus - Ezere  "/>
    <n v="0"/>
    <n v="3.63"/>
    <n v="3.63"/>
    <s v="asfaltbetona seguma atjaunošana (DDS)"/>
    <n v="1089000"/>
  </r>
  <r>
    <x v="2"/>
    <x v="0"/>
    <s v="P105"/>
    <s v="Butnāri - Saldus - Ezere "/>
    <n v="5.6"/>
    <n v="9"/>
    <n v="3.4"/>
    <s v="asfaltbetona seguma pārbūve (BP)"/>
    <n v="3000000"/>
  </r>
  <r>
    <x v="2"/>
    <x v="1"/>
    <s v="P125"/>
    <s v="Talsi-Dundaga-Mazirbe"/>
    <n v="15"/>
    <n v="34.43"/>
    <n v="19.43"/>
    <s v="asfaltbetona seguma atjaunošana (DDS)"/>
    <n v="5829000"/>
  </r>
  <r>
    <x v="2"/>
    <x v="0"/>
    <s v="P126"/>
    <s v="Valdgale-Roja"/>
    <n v="10.3"/>
    <n v="25.86"/>
    <n v="15.559999999999999"/>
    <s v="asfaltbetona seguma pārbūve (BP)"/>
    <n v="14183889.999999998"/>
  </r>
  <r>
    <x v="2"/>
    <x v="1"/>
    <s v="P127"/>
    <s v="Talsi-Upesgrīva"/>
    <n v="28.89"/>
    <n v="34.299999999999997"/>
    <n v="5.41"/>
    <s v="asfaltbetona seguma atjaunošana (DDS)"/>
    <n v="1623000"/>
  </r>
  <r>
    <x v="2"/>
    <x v="1"/>
    <s v="P77"/>
    <s v="Ventspils - Dundaga"/>
    <n v="9.4"/>
    <n v="15.27"/>
    <n v="5.8699999999999992"/>
    <s v="asfaltbetona seguma atjaunošana (DDS)"/>
    <n v="1761000"/>
  </r>
  <r>
    <x v="2"/>
    <x v="1"/>
    <s v="P122"/>
    <s v="Ventspils - Piltene"/>
    <n v="11.16"/>
    <n v="23.64"/>
    <n v="12.48"/>
    <s v="asfaltbetona seguma atjaunošana (DDS)"/>
    <n v="3744000"/>
  </r>
  <r>
    <x v="2"/>
    <x v="0"/>
    <s v="P124"/>
    <s v="Ventspils - Kolka"/>
    <n v="0.08"/>
    <n v="3.2"/>
    <n v="3.12"/>
    <s v="asfaltbetona seguma pārbūve (BP)"/>
    <n v="3000000"/>
  </r>
  <r>
    <x v="2"/>
    <x v="2"/>
    <s v="P106"/>
    <s v="Ezere - Embūte - Grobiņa  "/>
    <n v="55.01"/>
    <n v="78.12"/>
    <n v="23.110000000000007"/>
    <s v="asfaltbetona segas atjaunošana (DDS)"/>
    <n v="6930000"/>
  </r>
  <r>
    <x v="2"/>
    <x v="2"/>
    <s v="P120"/>
    <s v="Talsi - Stende - Kuldīga"/>
    <n v="48"/>
    <n v="55.13"/>
    <n v="7.1300000000000026"/>
    <s v="asfaltbetona segas atjaunošana (DDS)"/>
    <n v="2139000.0000000009"/>
  </r>
  <r>
    <x v="2"/>
    <x v="1"/>
    <s v="P117"/>
    <s v="Skrunda - Aizpute"/>
    <n v="14.8"/>
    <n v="17.98"/>
    <n v="3.1799999999999997"/>
    <s v="asfaltbetona seguma atjaunošana (DDS)"/>
    <n v="953999.99999999988"/>
  </r>
  <r>
    <x v="2"/>
    <x v="2"/>
    <s v="P116"/>
    <s v="Kuldīga -  Skrunda  - Embūte"/>
    <n v="6.84"/>
    <n v="35.130000000000003"/>
    <n v="28.290000000000003"/>
    <s v="asfaltbetona seguma atjaunošana (DDS)"/>
    <n v="8487000"/>
  </r>
  <r>
    <x v="3"/>
    <x v="1"/>
    <s v="V687"/>
    <s v="Vecpils-Biķernieki-Bramanišķi    "/>
    <n v="1.665"/>
    <n v="6.5750000000000002"/>
    <n v="4.91"/>
    <s v="grants seguma dubultās virsmas apstrāde (DDS)"/>
    <n v="834700"/>
  </r>
  <r>
    <x v="3"/>
    <x v="0"/>
    <s v="P69"/>
    <s v="Skrudaliena-Kaplava-Krāslava   "/>
    <n v="0"/>
    <n v="10.3"/>
    <n v="10.3"/>
    <s v="asfaltbetona seguma pārbūve (BP)"/>
    <n v="9270000"/>
  </r>
  <r>
    <x v="3"/>
    <x v="0"/>
    <s v="P64"/>
    <s v="Višķi-Nīcgale"/>
    <n v="12"/>
    <n v="21.51"/>
    <n v="9.5100000000000016"/>
    <s v="asfaltbetona seguma pārbūve (BP)"/>
    <n v="8559000.0000000019"/>
  </r>
  <r>
    <x v="3"/>
    <x v="1"/>
    <s v="V783"/>
    <s v="Jēkabpils - Dignāja - Ilūkste"/>
    <n v="65.94"/>
    <n v="70.87"/>
    <n v="4.9300000000000068"/>
    <s v="vietējā autoceļa asfaltbetona seguma atjaunošana  (DDS)"/>
    <n v="838100"/>
  </r>
  <r>
    <x v="3"/>
    <x v="1"/>
    <s v="P61"/>
    <s v="Krāslava-Dagda"/>
    <n v="2.3170000000000002"/>
    <n v="33.268000000000001"/>
    <n v="30.951000000000001"/>
    <s v="asfaltbetona seguma atjaunošana (DDS)"/>
    <n v="9285300"/>
  </r>
  <r>
    <x v="3"/>
    <x v="1"/>
    <s v="V636"/>
    <s v="Krāslava - Izvalta - Šķeltova - Aglona"/>
    <n v="5.36"/>
    <n v="10.46"/>
    <n v="5.1000000000000005"/>
    <s v="grants seguma dubultās virsmas apstrāde (DDS)"/>
    <n v="866999.99999999988"/>
  </r>
  <r>
    <x v="3"/>
    <x v="1"/>
    <s v="V678"/>
    <s v="Špoģi-Arendole-Upmalea-Sīļi"/>
    <n v="34.200000000000003"/>
    <n v="40.78"/>
    <n v="6.5799999999999983"/>
    <s v="grants seguma dubultās virsmas apstrāde (DDS)"/>
    <n v="1118600"/>
  </r>
  <r>
    <x v="3"/>
    <x v="0"/>
    <s v="P49"/>
    <s v="Kārsava - Ludza - Ezernieki"/>
    <n v="29.55"/>
    <n v="32.82"/>
    <n v="3.2699999999999996"/>
    <s v="asfaltbetona seguma pārbūve (BP)"/>
    <n v="2986899.9999999995"/>
  </r>
  <r>
    <x v="3"/>
    <x v="1"/>
    <s v="V526"/>
    <s v="Ludza - Auziņi - Stoļerova"/>
    <n v="10.15"/>
    <n v="12.55"/>
    <n v="2.4000000000000004"/>
    <s v="grants seguma dubultās virsmas apstrāde (DDS)"/>
    <n v="408000"/>
  </r>
  <r>
    <x v="3"/>
    <x v="0"/>
    <s v="P58"/>
    <s v="Viļāni—Preiļi—Špoģi"/>
    <n v="38.5"/>
    <n v="62.23"/>
    <n v="23.729999999999997"/>
    <s v="asfaltbetona seguma atjaunošana (DDS 17,73 km) un asfaltbetona seguma pārbūve  (BP - 8 km)"/>
    <n v="12519000"/>
  </r>
  <r>
    <x v="3"/>
    <x v="2"/>
    <s v="P70"/>
    <s v="Svente - Lietuvas robeža (Subate) "/>
    <n v="0"/>
    <n v="38.99"/>
    <n v="38.99"/>
    <s v="asfaltbetona seguma atjaunošana (DDS)"/>
    <n v="11697000"/>
  </r>
  <r>
    <x v="3"/>
    <x v="2"/>
    <s v="P49"/>
    <s v="Kārsava - Ludza - Ezernieki  "/>
    <n v="0"/>
    <n v="7.2"/>
    <n v="7.2"/>
    <s v="asfaltbetona seguma atjaunošana (DDS)"/>
    <n v="2160000"/>
  </r>
  <r>
    <x v="3"/>
    <x v="2"/>
    <s v="P46"/>
    <s v="Dubļeva - Cērpene "/>
    <n v="0"/>
    <n v="15.45"/>
    <n v="15.45"/>
    <s v="asfaltbetona seguma atjaunošana (DDS)"/>
    <n v="4635000"/>
  </r>
  <r>
    <x v="3"/>
    <x v="2"/>
    <s v="P55"/>
    <s v="Rēzekne - Dagda  "/>
    <n v="29"/>
    <n v="35.4"/>
    <n v="6.3999999999999986"/>
    <s v="asfaltbetona seguma atjaunošana (DDS)"/>
    <n v="1919999.9999999995"/>
  </r>
  <r>
    <x v="3"/>
    <x v="1"/>
    <s v="V508"/>
    <s v="Brigi - Krivanda - Cibla - Seļekova   "/>
    <n v="23.3"/>
    <n v="27.11"/>
    <n v="3.8099999999999987"/>
    <s v="dubultās virsmas seguma izbūve (DDS)"/>
    <n v="647700"/>
  </r>
  <r>
    <x v="3"/>
    <x v="1"/>
    <s v="V508"/>
    <s v="Brigi - Krivanda - Cibla - Seļekova "/>
    <n v="28.6"/>
    <n v="33.36"/>
    <n v="4.759999999999998"/>
    <s v="dubultās virsmas seguma izbūve (DDS)"/>
    <n v="809200"/>
  </r>
  <r>
    <x v="3"/>
    <x v="1"/>
    <s v="V577"/>
    <s v="Puša-Krāce-Silajāņi-Riebiņi "/>
    <n v="23.08"/>
    <n v="31.61"/>
    <n v="8.5300000000000011"/>
    <s v="grants seguma dubultās virsmas apstrāde (DDS)            "/>
    <n v="1450100"/>
  </r>
  <r>
    <x v="3"/>
    <x v="1"/>
    <s v="V682"/>
    <s v="Līksna - Kalupe - Upmale - Rožupe"/>
    <n v="45.68"/>
    <n v="47.58"/>
    <n v="1.8999999999999986"/>
    <s v="grants seguma dubultās virsmas apstrāde (DDS)            "/>
    <n v="323000"/>
  </r>
  <r>
    <x v="3"/>
    <x v="1"/>
    <s v="V595"/>
    <s v="Viļāni–Maltas Trūpi–Lomi"/>
    <n v="0"/>
    <n v="7.6"/>
    <n v="7.6"/>
    <s v="dubultas virsmas apstrāde (DDS)"/>
    <n v="1292000"/>
  </r>
  <r>
    <x v="3"/>
    <x v="1"/>
    <s v="V579"/>
    <s v="Rēzekne–Stoļerova–Kaunata"/>
    <n v="18.37"/>
    <n v="21.53"/>
    <n v="3.16"/>
    <s v="dubultas virsmas apstrāde (DDS)"/>
    <n v="537200"/>
  </r>
  <r>
    <x v="3"/>
    <x v="1"/>
    <s v="V711"/>
    <s v="Ilūkste-Rubanišķi-Daugavpils"/>
    <n v="1.61"/>
    <n v="7.96"/>
    <n v="6.35"/>
    <s v="grants seguma dubultās virsmas apstrāde (DDS)"/>
    <n v="1079500"/>
  </r>
  <r>
    <x v="3"/>
    <x v="1"/>
    <s v="V582"/>
    <s v="Silmala-Kruki"/>
    <n v="0"/>
    <n v="6.91"/>
    <n v="6.91"/>
    <s v="grants seguma dubultās virsmas apstrāde (DDS)"/>
    <n v="810000"/>
  </r>
  <r>
    <x v="3"/>
    <x v="1"/>
    <s v="V584"/>
    <s v="Silmala-Štikāni-Saveļi"/>
    <n v="0"/>
    <n v="5.56"/>
    <n v="5.56"/>
    <s v="grants seguma dubultās virsmas apstrāde (DDS)"/>
    <n v="560000"/>
  </r>
  <r>
    <x v="3"/>
    <x v="2"/>
    <s v="V593"/>
    <s v="Vērēmi-Rogovka"/>
    <n v="6.6"/>
    <n v="14.06"/>
    <n v="7.4600000000000009"/>
    <s v="grants seguma dubultās virsmas apstrāde (DDS)"/>
    <n v="1268200.0000000002"/>
  </r>
  <r>
    <x v="3"/>
    <x v="1"/>
    <s v="V699"/>
    <s v="Bebrene-Šedere-Gorbunovka"/>
    <n v="13.29"/>
    <n v="15.15"/>
    <n v="1.8600000000000012"/>
    <s v="vietējā autoceļa asfaltbetona seguma atjaunošana  (DDS)"/>
    <n v="559500"/>
  </r>
  <r>
    <x v="3"/>
    <x v="2"/>
    <s v="V545"/>
    <s v="Lauderi-Vecslabada-Škaune"/>
    <n v="1.02"/>
    <n v="8.44"/>
    <n v="7.42"/>
    <s v="grants seguma dubultās virsmas apstrāde (DDS)"/>
    <n v="1261400"/>
  </r>
  <r>
    <x v="4"/>
    <x v="1"/>
    <s v="P41"/>
    <s v="Alūksne - Liepna"/>
    <n v="9"/>
    <n v="33.020000000000003"/>
    <n v="24.020000000000003"/>
    <s v="grants seguma dubultās virsmas apstrāde (DDS)"/>
    <n v="4083910"/>
  </r>
  <r>
    <x v="4"/>
    <x v="0"/>
    <s v="P14"/>
    <s v="Umurga-Cēsis-Līvi "/>
    <n v="21.988"/>
    <n v="34.923999999999999"/>
    <n v="12.936"/>
    <s v="asfaltbetona seguma pārbūve (BP)"/>
    <n v="12666990"/>
  </r>
  <r>
    <x v="4"/>
    <x v="1"/>
    <s v="V323"/>
    <s v="Liepa-Smiltene"/>
    <n v="5"/>
    <n v="13.9"/>
    <n v="8.9"/>
    <s v="grants seguma dubultās virsmas apstrāde (DDS)"/>
    <n v="1513000"/>
  </r>
  <r>
    <x v="4"/>
    <x v="1"/>
    <s v="P16"/>
    <s v="Valmiera—Matīši—Mazsalaca"/>
    <n v="21.8"/>
    <n v="33.299999999999997"/>
    <n v="11.499999999999996"/>
    <s v="asfaltbetona seguma atjaunošana (DDS)"/>
    <n v="3450000"/>
  </r>
  <r>
    <x v="4"/>
    <x v="1"/>
    <s v="P17"/>
    <s v="Valmiera—Rūjiena—Igaunijas robeža (Unguriņi)"/>
    <n v="0"/>
    <n v="20"/>
    <n v="20"/>
    <s v="asfaltbetona seguma atjaunošana (DDS)"/>
    <n v="6000000"/>
  </r>
  <r>
    <x v="4"/>
    <x v="0"/>
    <s v="P38"/>
    <s v="Cesvaine-Velēna"/>
    <n v="25.988"/>
    <n v="30.63"/>
    <n v="4.6419999999999995"/>
    <s v="grants seguma pārbūve (asfalts)(BP)"/>
    <n v="4177799.9999999995"/>
  </r>
  <r>
    <x v="4"/>
    <x v="1"/>
    <s v="P38"/>
    <s v="Cesvaine-Velēna"/>
    <n v="23.09"/>
    <n v="25.89"/>
    <n v="2.8000000000000007"/>
    <s v="asfaltbetona seguma atjaunošana (DDS)"/>
    <n v="840000"/>
  </r>
  <r>
    <x v="4"/>
    <x v="1"/>
    <s v="P38"/>
    <s v="Cesvaine-Velēna"/>
    <n v="30.588999999999999"/>
    <n v="39.619999999999997"/>
    <n v="9.0309999999999988"/>
    <s v="asfaltbetona seguma atjaunošana (DDS)"/>
    <n v="2709299.9999999995"/>
  </r>
  <r>
    <x v="4"/>
    <x v="1"/>
    <s v="V420"/>
    <s v="Stāmeriena-Pļavnieki-Zeltaleja"/>
    <n v="6.02"/>
    <n v="7.5"/>
    <n v="1.4800000000000004"/>
    <s v="asfaltbetona seguma atjaunošana (DDS)"/>
    <n v="444000"/>
  </r>
  <r>
    <x v="4"/>
    <x v="2"/>
    <s v="P37"/>
    <s v="Pļaviņas (Gostiņi) - Madona - Gulbene "/>
    <n v="26.88"/>
    <n v="37.51"/>
    <n v="10.629999999999999"/>
    <s v="asfaltbetona seguma atjaunošana (DDS)"/>
    <n v="3190000"/>
  </r>
  <r>
    <x v="4"/>
    <x v="2"/>
    <s v="P37"/>
    <s v="Pļaviņas (Gostiņi) - Madona - Gulbene"/>
    <n v="60.14"/>
    <n v="71.52"/>
    <n v="11.379999999999995"/>
    <s v="asfaltbetona seguma pārbūve (BP)"/>
    <n v="10241999.999999996"/>
  </r>
  <r>
    <x v="4"/>
    <x v="1"/>
    <s v="V259"/>
    <s v="Ausekļi - Burga"/>
    <n v="0"/>
    <n v="3.6"/>
    <n v="3.6"/>
    <s v="grants seguma dubultās virsmas apstrāde (DDS)"/>
    <n v="612000"/>
  </r>
  <r>
    <x v="4"/>
    <x v="1"/>
    <s v="P29"/>
    <s v="Rauna - Drusti - Jaunpiebalga"/>
    <n v="0"/>
    <n v="16.2"/>
    <n v="16.2"/>
    <s v="grants seguma dubultās virsmas apstrāde (DDS)"/>
    <n v="2754000"/>
  </r>
  <r>
    <x v="4"/>
    <x v="1"/>
    <s v="V284"/>
    <s v="Līgatne-Asaru ezers-Nītaure"/>
    <n v="0"/>
    <n v="5.8"/>
    <n v="5.8"/>
    <s v="grants seguma atjaunošana (DDS)"/>
    <n v="377000"/>
  </r>
  <r>
    <x v="4"/>
    <x v="0"/>
    <s v="V286"/>
    <s v="Daibe-Kūdums"/>
    <n v="6.72"/>
    <n v="10.52"/>
    <n v="3.8"/>
    <s v="grants seguma pārbūve (asfalts) (BP)"/>
    <n v="3800000"/>
  </r>
  <r>
    <x v="4"/>
    <x v="0"/>
    <s v="V425"/>
    <s v="Pievedceļš Stāķiem"/>
    <n v="0"/>
    <n v="0.87"/>
    <n v="0.87"/>
    <s v="asfaltbetona seguma pārbūve (BP)"/>
    <n v="870000"/>
  </r>
  <r>
    <x v="4"/>
    <x v="2"/>
    <s v="V283"/>
    <s v="Mūrnieki–Līgatne–Augšlīgatne"/>
    <n v="0"/>
    <n v="3.44"/>
    <n v="3.44"/>
    <s v="grants seguma dubultās virsmas apstrāde (DDS)"/>
    <n v="584800"/>
  </r>
  <r>
    <x v="4"/>
    <x v="2"/>
    <s v="V373"/>
    <s v="Gaujiena-Verasskola"/>
    <n v="3.64"/>
    <n v="5.19"/>
    <n v="1.5500000000000003"/>
    <s v="grants seguma dubultās virsmas apstrāde (DDS)"/>
    <n v="263500.00000000006"/>
  </r>
  <r>
    <x v="4"/>
    <x v="2"/>
    <s v="P33"/>
    <s v="Ērgļi-Jaunpiebalga-Saliņkrogs"/>
    <n v="0"/>
    <n v="7.6"/>
    <n v="7.6"/>
    <s v="grants seguma dubultās virsmas apstrāde (DDS)"/>
    <n v="1292000"/>
  </r>
  <r>
    <x v="4"/>
    <x v="0"/>
    <s v="P44"/>
    <s v="Ilzene - Līzespasts"/>
    <n v="0"/>
    <n v="2.8"/>
    <n v="2.8"/>
    <s v="grants seguma pārbūve (asfalts) (BP)"/>
    <n v="2800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n v="1"/>
    <s v="Rīgas reģions"/>
    <x v="0"/>
    <s v="P9               "/>
    <s v="Ragana - Limbaži                      "/>
    <n v="23"/>
    <n v="32.380000000000003"/>
    <n v="9.3800000000000026"/>
    <s v="asfaltbetona seguma pārbūve (BP)"/>
    <n v="9380000.0000000019"/>
  </r>
  <r>
    <n v="2"/>
    <s v="Rīgas reģions"/>
    <x v="1"/>
    <s v="P12             "/>
    <s v="Limbaži - Salacgrīva                    "/>
    <n v="31.6"/>
    <n v="42.17"/>
    <n v="10.57"/>
    <s v="grants seguma dubultās virsmas apstrāde (DDS)            "/>
    <n v="1796900"/>
  </r>
  <r>
    <n v="3"/>
    <s v="Rīgas reģions"/>
    <x v="1"/>
    <s v="P6                                   "/>
    <s v="Saulkrasti - Sēja - Ragana"/>
    <n v="7.9"/>
    <n v="22.83"/>
    <n v="14.929999999999998"/>
    <s v="asfaltbetona seguma atjaunošana (DDS)"/>
    <n v="4478999.9999999991"/>
  </r>
  <r>
    <n v="4"/>
    <s v="Rīgas reģions"/>
    <x v="1"/>
    <s v="V39                                 "/>
    <s v="Saulkrasti-Bīriņi"/>
    <n v="2.2000000000000002"/>
    <n v="16.43"/>
    <n v="14.23"/>
    <s v="vietējā autoceļa asfaltbetona seguma atjaunošana (DDS)"/>
    <n v="2419100"/>
  </r>
  <r>
    <n v="5"/>
    <s v="Rīgas reģions"/>
    <x v="1"/>
    <s v="P8                                 "/>
    <s v="Inciems - Sigulda - Ķegums"/>
    <n v="0"/>
    <n v="8.3000000000000007"/>
    <n v="8.3000000000000007"/>
    <s v="asfaltbetona seguma atjaunošana (DDS)"/>
    <n v="2490000"/>
  </r>
  <r>
    <n v="6"/>
    <s v="Rīgas reģions"/>
    <x v="0"/>
    <s v="P8"/>
    <s v="Inciems - Sigulda - Ķegums                (Siguldas centra posms)"/>
    <n v="12.5"/>
    <n v="13.96"/>
    <n v="1.4600000000000009"/>
    <s v="asfaltbetona seguma pārbūve (BP)"/>
    <n v="1460000.0000000009"/>
  </r>
  <r>
    <n v="7"/>
    <s v="Rīgas reģions"/>
    <x v="1"/>
    <s v="P8"/>
    <s v="Inciems - Sigulda - Ķegums"/>
    <n v="21.4"/>
    <n v="36"/>
    <n v="14.600000000000001"/>
    <s v="asfaltbetona seguma atjaunošana (DDS)"/>
    <n v="4380000"/>
  </r>
  <r>
    <n v="8"/>
    <s v="Rīgas reģions"/>
    <x v="1"/>
    <s v="P8"/>
    <s v="Inciems - Sigulda - Ķegums"/>
    <n v="42.4"/>
    <n v="47.3"/>
    <n v="4.8999999999999986"/>
    <s v="asfaltbetona seguma atjaunošana (DDS)"/>
    <n v="1469999.9999999995"/>
  </r>
  <r>
    <n v="9"/>
    <s v="Rīgas reģions"/>
    <x v="1"/>
    <s v="V75"/>
    <s v="Ropaži - Griķukrogs"/>
    <n v="1.3"/>
    <n v="3.3"/>
    <n v="1.9999999999999998"/>
    <s v="grants seguma dubultās virsmas apstrāde  (DDS)"/>
    <n v="340000"/>
  </r>
  <r>
    <n v="10"/>
    <s v="Rīgas reģions"/>
    <x v="1"/>
    <s v="V7"/>
    <s v="Baloži – Plakanciems – Iecava"/>
    <n v="0"/>
    <n v="20"/>
    <n v="20"/>
    <s v="vietējā autoceļa asfaltbetona seguma atjaunošana (liela slodze) (DDS)"/>
    <n v="4500000"/>
  </r>
  <r>
    <n v="11"/>
    <s v="Rīgas reģions"/>
    <x v="1"/>
    <s v="V14 "/>
    <s v="Jaunmārupe - Skulte           (posms )               "/>
    <n v="3.5720000000000001"/>
    <n v="6.6230000000000002"/>
    <n v="3.0510000000000002"/>
    <s v="vietējā autoceļa asfaltbetona seguma atjaunošana (DDS)"/>
    <n v="518670"/>
  </r>
  <r>
    <n v="12"/>
    <s v="Rīgas reģions"/>
    <x v="0"/>
    <s v="P91"/>
    <s v="Mežvidi - Baldone                      (posms no Iecavas ielas līdz Ķeguma prospektam)"/>
    <n v="2.0499999999999998"/>
    <n v="3.23"/>
    <n v="1.1800000000000002"/>
    <s v="asfaltbetona seguma pārbūve (BP)"/>
    <n v="1857430.0000000002"/>
  </r>
  <r>
    <n v="13"/>
    <s v="Rīgas reģions"/>
    <x v="1"/>
    <s v="V977"/>
    <s v="Madliena - Aderkaši"/>
    <s v="0.60_x000a_5.40"/>
    <s v="4,90            12,70"/>
    <n v="11.6"/>
    <s v="grants seguma dubultās virsmas apstrāde (DDS)            "/>
    <n v="1972000"/>
  </r>
  <r>
    <n v="14"/>
    <s v="Rīgas reģions"/>
    <x v="1"/>
    <s v="V968"/>
    <s v="Ogre - Jugla"/>
    <n v="4.4000000000000004"/>
    <n v="9"/>
    <n v="4.5999999999999996"/>
    <s v="vietējā autoceļa asfaltbetona seguma atjaunošana (DDS)"/>
    <n v="782000"/>
  </r>
  <r>
    <n v="15"/>
    <s v="Rīgas reģions"/>
    <x v="2"/>
    <s v="P2"/>
    <s v="Juglas papīrfabrika - Upesciems"/>
    <n v="1.93"/>
    <n v="2.7269999999999999"/>
    <n v="0.79699999999999993"/>
    <s v="asfaltbetona seguma atjaunošana (DDS)"/>
    <n v="239099.99999999997"/>
  </r>
  <r>
    <n v="16"/>
    <s v="Rīgas reģions"/>
    <x v="2"/>
    <s v="P85"/>
    <s v="Rīgas HES - Jaunjelgava     "/>
    <n v="14.3"/>
    <n v="31.31"/>
    <n v="17.009999999999998"/>
    <s v="asfaltbetona seguma atjaunošana (DDS)"/>
    <n v="5103000"/>
  </r>
  <r>
    <n v="17"/>
    <s v="Rīgas reģions"/>
    <x v="2"/>
    <s v="V9"/>
    <s v="Iecava - Baldone - Daugmale                                    (posms no Riekstukalna ceļa līdz krustojumam ar ceļu P85)"/>
    <n v="28.7"/>
    <n v="34.799999999999997"/>
    <n v="6.0999999999999979"/>
    <s v="grants seguma dubultās virsmas apstrāde (DDS)            "/>
    <n v="1037000"/>
  </r>
  <r>
    <n v="18"/>
    <s v="Rīgas reģions"/>
    <x v="2"/>
    <s v="V971"/>
    <s v="Lielvārde - Rozītes"/>
    <n v="0"/>
    <n v="2.25"/>
    <n v="2.25"/>
    <s v="vietējā autoceļa asfaltbetona seguma atjaunošana  (DDS)"/>
    <n v="382500"/>
  </r>
  <r>
    <n v="19"/>
    <s v="Rīgas reģions"/>
    <x v="2"/>
    <s v="V974"/>
    <s v="Dzelmes - Veckarape"/>
    <n v="0"/>
    <n v="5.7"/>
    <n v="5.7"/>
    <s v="vietējā autoceļa asfaltbetona seguma atjaunošana (DDS)"/>
    <n v="969000"/>
  </r>
  <r>
    <n v="20"/>
    <s v="Rīgas reģions"/>
    <x v="2"/>
    <s v="V1476                       "/>
    <s v="Kalēji-Durbe"/>
    <n v="0"/>
    <n v="6.28"/>
    <n v="6.28"/>
    <s v="grants seguma dubultās virsmas apstrāde (DDS)            "/>
    <n v="1067600"/>
  </r>
  <r>
    <n v="21"/>
    <s v="Rīgas reģions"/>
    <x v="2"/>
    <s v="V1475               "/>
    <s v="Ozolpils - Kalēji - Smārde (posms no krustojuma ar V1476)"/>
    <n v="4.05"/>
    <n v="6.23"/>
    <n v="2.1800000000000006"/>
    <s v="grants seguma dubultās virsmas apstrāde (DDS)            "/>
    <n v="370600"/>
  </r>
  <r>
    <n v="22"/>
    <s v="Rīgas reģions"/>
    <x v="2"/>
    <s v="V1475               "/>
    <s v="Posms Smārdes centrā"/>
    <n v="6.23"/>
    <n v="7.5"/>
    <n v="1.2699999999999996"/>
    <s v="vietējās nozīmes autoceļa asfaltbetona seguma atjaunošana (DDS)"/>
    <n v="215900"/>
  </r>
  <r>
    <n v="23"/>
    <s v="Rīgas reģions"/>
    <x v="2"/>
    <s v="V1458"/>
    <s v="Jaunpils - Viesatas"/>
    <n v="0"/>
    <n v="2.2000000000000002"/>
    <n v="2.2000000000000002"/>
    <s v="vietējā autoceļa asfaltbetona seguma atjaunošana (DDS)"/>
    <n v="374000"/>
  </r>
  <r>
    <n v="24"/>
    <s v="Rīgas reģions"/>
    <x v="2"/>
    <s v="P3"/>
    <s v="Garkalne-Alauksts (no Alažmuižas pagriezina līdz Mālpilij)"/>
    <n v="28"/>
    <n v="32.5"/>
    <n v="4.5"/>
    <s v="alfaltbetona seguma atjaunošana (vienkāršā metode) (DDS)"/>
    <n v="1125000"/>
  </r>
  <r>
    <n v="25"/>
    <s v="Rīgas reģions"/>
    <x v="1"/>
    <s v="V28"/>
    <s v="Blukas-Emburga"/>
    <n v="0"/>
    <n v="1.4"/>
    <n v="1.4"/>
    <s v="vietējā autoceļa asfaltbetona seguma atjaunošana (DDS)"/>
    <n v="237999.99999999997"/>
  </r>
  <r>
    <n v="26"/>
    <s v="Rīgas reģions"/>
    <x v="1"/>
    <s v="V13"/>
    <s v="Tīraine-Jaunolaine"/>
    <n v="7"/>
    <n v="9.8000000000000007"/>
    <n v="2.8000000000000007"/>
    <s v="asfaltbetona seguma atjaunošana (DDS)"/>
    <n v="476000.00000000012"/>
  </r>
  <r>
    <n v="27"/>
    <s v="Rīgas reģions"/>
    <x v="2"/>
    <s v="P104"/>
    <s v="Tukums - Auce - Lietuvas rob."/>
    <n v="13.19"/>
    <n v="18"/>
    <n v="4.8100000000000005"/>
    <s v="asfaltbetona seguma atjaunošana (DDS), šobrīd pārbūve 3,2-13,19 km, izmaksas 1 milj. EUR"/>
    <n v="500000"/>
  </r>
  <r>
    <n v="28"/>
    <s v="Rīgas reģions"/>
    <x v="0"/>
    <s v="P11"/>
    <s v="Kocēni-Limbaži-Tūja"/>
    <n v="27.8"/>
    <n v="32.99"/>
    <n v="5.19"/>
    <s v="asfaltbetona seguma pārbūve (BP)"/>
    <n v="4671000"/>
  </r>
  <r>
    <n v="29"/>
    <s v="Zemgales reģions"/>
    <x v="1"/>
    <s v="V932"/>
    <s v="Nereta-Pilskalne-Gricgale-Ērberģe  (posms no  Neretas līdz Pilskalnei)"/>
    <n v="0.38"/>
    <n v="8.9"/>
    <n v="8.52"/>
    <s v="grants seguma atjaunošana (DDS)"/>
    <n v="553800"/>
  </r>
  <r>
    <n v="30"/>
    <s v="Zemgales reģions"/>
    <x v="0"/>
    <s v="V1011"/>
    <s v="Pārslas-Misa-Šarlotes"/>
    <n v="0"/>
    <n v="10"/>
    <n v="10"/>
    <s v="grants seguma pārbūve (asfalts) (BP)"/>
    <n v="10000000"/>
  </r>
  <r>
    <n v="31"/>
    <s v="Zemgales reģions"/>
    <x v="0"/>
    <s v="P88"/>
    <s v="Bauska - Linde (posms no Vecumniekiem līdz savienojumam ar V1011)"/>
    <n v="25.2"/>
    <n v="27.7"/>
    <n v="2.5"/>
    <s v="grants seguma pārbūve (asfalts) (BP)"/>
    <n v="2500000"/>
  </r>
  <r>
    <n v="32"/>
    <s v="Zemgales reģions"/>
    <x v="1"/>
    <s v="P94"/>
    <s v="Jelgava - Staļģene - Code"/>
    <n v="1.28"/>
    <n v="17.3"/>
    <n v="16.02"/>
    <s v="asfaltbetona seguma atjaunošana (DDS)"/>
    <n v="4806000"/>
  </r>
  <r>
    <n v="33"/>
    <s v="Zemgales reģions"/>
    <x v="1"/>
    <s v="P72"/>
    <s v="Ilūkste (Virsaiši) - Bebrene-Birži"/>
    <n v="42"/>
    <n v="51.713999999999999"/>
    <n v="9.7139999999999986"/>
    <s v="grants seguma dubultās virsmas apstrāde (DDS)"/>
    <n v="1651379.9999999998"/>
  </r>
  <r>
    <n v="34"/>
    <s v="Zemgales reģions"/>
    <x v="2"/>
    <s v="P75"/>
    <s v="Jēkabpils - Lietuvas robeža (Nereta) (posms līdz Viesītei) "/>
    <n v="17"/>
    <n v="30.26"/>
    <n v="13.26"/>
    <s v="asfaltbetona seguma atjaunošana (DDS)"/>
    <n v="3978000"/>
  </r>
  <r>
    <n v="35"/>
    <s v="Zemgales reģions"/>
    <x v="2"/>
    <s v="P75"/>
    <s v="Jēkabpils - Lietuvas robeža (posms Viesīte-Nereta)"/>
    <n v="31.9"/>
    <n v="56.31"/>
    <n v="24.410000000000004"/>
    <s v="asfaltbetona seguma atjaunošana (DDS)"/>
    <n v="7323000"/>
  </r>
  <r>
    <n v="36"/>
    <s v="Zemgales reģions"/>
    <x v="2"/>
    <s v="P86"/>
    <s v="Sērene - Kalnieši"/>
    <n v="0"/>
    <n v="37.869999999999997"/>
    <n v="37.869999999999997"/>
    <s v="asfaltbetona seguma atjaunošana (DDS)"/>
    <n v="11361000"/>
  </r>
  <r>
    <n v="37"/>
    <s v="Zemgales reģions"/>
    <x v="2"/>
    <s v="V1128"/>
    <s v="Dobele -Īle - Auce"/>
    <n v="18.54"/>
    <n v="31.84"/>
    <n v="13.3"/>
    <s v="grants seguma dubultās virsmas apstrāde (DDS)"/>
    <n v="2261000"/>
  </r>
  <r>
    <n v="38"/>
    <s v="Zemgales reģions"/>
    <x v="2"/>
    <s v="P95"/>
    <s v="Jelgava - Tērvete - Lietuvas robeža"/>
    <n v="11.45"/>
    <n v="28.36"/>
    <n v="16.91"/>
    <s v="asfaltbetona seguma atjaunošana (DDS)"/>
    <n v="5073000"/>
  </r>
  <r>
    <n v="39"/>
    <s v="Zemgales reģions"/>
    <x v="1"/>
    <s v="V956"/>
    <s v="Daudzeva- Viesīte-Apserde"/>
    <n v="32.087000000000003"/>
    <n v="32.975000000000001"/>
    <n v="0.89"/>
    <s v="asfaltbetona seguma atjaunošana (DDS)"/>
    <n v="300000"/>
  </r>
  <r>
    <n v="40"/>
    <s v="Zemgales reģions"/>
    <x v="1"/>
    <s v="V918"/>
    <s v="Zemkopības institūts - Skrīveri (Jāņa Purapuķes iela)"/>
    <n v="0"/>
    <n v="1.6"/>
    <n v="1.6"/>
    <s v="asfaltbetona seguma atjaunošana (DDS)"/>
    <n v="272000"/>
  </r>
  <r>
    <n v="41"/>
    <s v="Zemgales reģions"/>
    <x v="1"/>
    <s v="V945"/>
    <s v="Pļaviņas - Juči"/>
    <n v="0"/>
    <n v="0.55500000000000005"/>
    <n v="0.55500000000000005"/>
    <s v="grants seguma dubultās virsmas apstrāde (DDS)"/>
    <n v="94350.000000000015"/>
  </r>
  <r>
    <n v="42"/>
    <s v="Zemgales reģions"/>
    <x v="1"/>
    <s v="V782"/>
    <s v="Jēkabpils-Antūži-Medņi"/>
    <n v="1.1599999999999999"/>
    <n v="3"/>
    <n v="1.84"/>
    <s v="asfaltbetona seguma atjaunošana (DDS)"/>
    <n v="552000"/>
  </r>
  <r>
    <n v="43"/>
    <s v="Zemgales reģions"/>
    <x v="1"/>
    <s v="V782"/>
    <s v="Jēkabpils-Antūži-Medņi"/>
    <n v="3"/>
    <n v="3.9"/>
    <n v="0.89999999999999991"/>
    <s v="grants seguma atjaunošana (DDS)"/>
    <n v="236980"/>
  </r>
  <r>
    <n v="44"/>
    <s v="Zemgales reģions"/>
    <x v="1"/>
    <s v="V782"/>
    <s v="Jēkabpils-Antūži-Medņi"/>
    <n v="4.5"/>
    <n v="5.2"/>
    <n v="0.70000000000000018"/>
    <s v="grants seguma atjaunošana (DDS)"/>
    <n v="45500"/>
  </r>
  <r>
    <n v="45"/>
    <s v="Zemgales reģions"/>
    <x v="1"/>
    <s v="V782"/>
    <s v="Jēkabpils-Antūži-Medņi"/>
    <n v="0.65"/>
    <n v="1.1599999999999999"/>
    <n v="0.5099999999999999"/>
    <s v="asfaltbetona seguma atjaunošana (DDS)"/>
    <n v="152999.99999999997"/>
  </r>
  <r>
    <n v="46"/>
    <s v="Kurzemes reģions"/>
    <x v="1"/>
    <s v="V1264"/>
    <s v="Adze - Gudenieki - Ēdole"/>
    <n v="10.223000000000001"/>
    <n v="15.55"/>
    <n v="5.327"/>
    <s v="grants seguma dubultās virsmas apstrāde (DDS)"/>
    <n v="906100"/>
  </r>
  <r>
    <n v="47"/>
    <s v="Kurzemes reģions"/>
    <x v="1"/>
    <s v="V1279"/>
    <s v="Vecais suitu ceļš"/>
    <n v="16.100000000000001"/>
    <n v="17.350000000000001"/>
    <n v="1.25"/>
    <s v="grants seguma dubultās virsmas apstrāde (DDS)"/>
    <n v="212500"/>
  </r>
  <r>
    <n v="48"/>
    <s v="Kurzemes reģions"/>
    <x v="0"/>
    <s v="P105"/>
    <s v="Butnāri - Saldus - Ezere  "/>
    <n v="0"/>
    <n v="3.63"/>
    <n v="3.63"/>
    <s v="asfaltbetona seguma atjaunošana (DDS)"/>
    <n v="1089000"/>
  </r>
  <r>
    <n v="49"/>
    <s v="Kurzemes reģions"/>
    <x v="0"/>
    <s v="P105"/>
    <s v="Butnāri - Saldus - Ezere "/>
    <n v="5.6"/>
    <n v="9"/>
    <n v="3.4"/>
    <s v="asfaltbetona seguma pārbūve (BP)"/>
    <n v="3000000"/>
  </r>
  <r>
    <n v="50"/>
    <s v="Kurzemes reģions"/>
    <x v="1"/>
    <s v="P125"/>
    <s v="Talsi-Dundaga-Mazirbe"/>
    <n v="15"/>
    <n v="34.43"/>
    <n v="19.43"/>
    <s v="asfaltbetona seguma atjaunošana (DDS)"/>
    <n v="5829000"/>
  </r>
  <r>
    <n v="51"/>
    <s v="Kurzemes reģions"/>
    <x v="0"/>
    <s v="P126"/>
    <s v="Valdgale-Roja"/>
    <n v="10.3"/>
    <n v="25.86"/>
    <n v="15.559999999999999"/>
    <s v="asfaltbetona seguma pārbūve (BP)"/>
    <n v="14183889.999999998"/>
  </r>
  <r>
    <n v="52"/>
    <s v="Kurzemes reģions"/>
    <x v="1"/>
    <s v="P127"/>
    <s v="Talsi-Upesgrīva"/>
    <n v="28.89"/>
    <n v="34.299999999999997"/>
    <n v="5.41"/>
    <s v="asfaltbetona seguma atjaunošana (DDS)"/>
    <n v="1623000"/>
  </r>
  <r>
    <n v="53"/>
    <s v="Kurzemes reģions"/>
    <x v="1"/>
    <s v="P77"/>
    <s v="Ventspils - Dundaga"/>
    <n v="9.4"/>
    <n v="15.27"/>
    <n v="5.8699999999999992"/>
    <s v="asfaltbetona seguma atjaunošana (DDS)"/>
    <n v="1761000"/>
  </r>
  <r>
    <n v="54"/>
    <s v="Kurzemes reģions"/>
    <x v="1"/>
    <s v="P122"/>
    <s v="Ventspils - Piltene"/>
    <n v="11.16"/>
    <n v="23.64"/>
    <n v="12.48"/>
    <s v="asfaltbetona seguma atjaunošana (DDS)"/>
    <n v="3744000"/>
  </r>
  <r>
    <n v="55"/>
    <s v="Kurzemes reģions"/>
    <x v="0"/>
    <s v="P124"/>
    <s v="Ventspils - Kolka"/>
    <n v="0.08"/>
    <n v="3.2"/>
    <n v="3.12"/>
    <s v="asfaltbetona seguma pārbūve (BP)"/>
    <n v="3000000"/>
  </r>
  <r>
    <n v="56"/>
    <s v="Kurzemes reģions"/>
    <x v="2"/>
    <s v="P106"/>
    <s v="Ezere - Embūte - Grobiņa  "/>
    <n v="55.01"/>
    <n v="78.12"/>
    <n v="23.110000000000007"/>
    <s v="asfaltbetona segas atjaunošana (DDS)"/>
    <n v="6930000"/>
  </r>
  <r>
    <n v="57"/>
    <s v="Kurzemes reģions"/>
    <x v="2"/>
    <s v="P120"/>
    <s v="Talsi - Stende - Kuldīga"/>
    <n v="48"/>
    <n v="55.13"/>
    <n v="7.1300000000000026"/>
    <s v="asfaltbetona segas atjaunošana (DDS)"/>
    <n v="2139000.0000000009"/>
  </r>
  <r>
    <n v="58"/>
    <s v="Kurzemes reģions"/>
    <x v="1"/>
    <s v="P117"/>
    <s v="Skrunda - Aizpute"/>
    <n v="14.8"/>
    <n v="17.98"/>
    <n v="3.1799999999999997"/>
    <s v="asfaltbetona seguma atjaunošana (DDS)"/>
    <n v="953999.99999999988"/>
  </r>
  <r>
    <n v="59"/>
    <s v="Kurzemes reģions"/>
    <x v="2"/>
    <s v="P116"/>
    <s v="Kuldīga -  Skrunda  - Embūte"/>
    <n v="6.84"/>
    <n v="35.130000000000003"/>
    <n v="28.290000000000003"/>
    <s v="asfaltbetona seguma atjaunošana (DDS)"/>
    <n v="8487000"/>
  </r>
  <r>
    <n v="60"/>
    <s v="Latgales reģions"/>
    <x v="1"/>
    <s v="V687"/>
    <s v="Vecpils-Biķernieki-Bramanišķi    "/>
    <n v="1.665"/>
    <n v="6.5750000000000002"/>
    <n v="4.91"/>
    <s v="grants seguma dubultās virsmas apstrāde (DDS)"/>
    <n v="834700"/>
  </r>
  <r>
    <n v="61"/>
    <s v="Latgales reģions"/>
    <x v="0"/>
    <s v="P69"/>
    <s v="Skrudaliena-Kaplava-Krāslava   "/>
    <n v="0"/>
    <n v="10.3"/>
    <n v="10.3"/>
    <s v="asfaltbetona seguma pārbūve (BP)"/>
    <n v="9270000"/>
  </r>
  <r>
    <n v="62"/>
    <s v="Latgales reģions"/>
    <x v="0"/>
    <s v="P64"/>
    <s v="Višķi-Nīcgale"/>
    <n v="12"/>
    <n v="21.51"/>
    <n v="9.5100000000000016"/>
    <s v="asfaltbetona seguma pārbūve (BP)"/>
    <n v="8559000.0000000019"/>
  </r>
  <r>
    <n v="63"/>
    <s v="Latgales reģions"/>
    <x v="1"/>
    <s v="V783"/>
    <s v="Jēkabpils - Dignāja - Ilūkste"/>
    <n v="65.94"/>
    <n v="70.87"/>
    <n v="4.9300000000000068"/>
    <s v="vietējā autoceļa asfaltbetona seguma atjaunošana  (DDS)"/>
    <n v="838100"/>
  </r>
  <r>
    <n v="64"/>
    <s v="Latgales reģions"/>
    <x v="1"/>
    <s v="P61"/>
    <s v="Krāslava-Dagda"/>
    <n v="2.3170000000000002"/>
    <n v="33.268000000000001"/>
    <n v="30.951000000000001"/>
    <s v="asfaltbetona seguma atjaunošana (DDS)"/>
    <n v="9285300"/>
  </r>
  <r>
    <n v="65"/>
    <s v="Latgales reģions"/>
    <x v="1"/>
    <s v="V636"/>
    <s v="Krāslava - Izvalta - Šķeltova - Aglona"/>
    <n v="5.36"/>
    <n v="10.46"/>
    <n v="5.1000000000000005"/>
    <s v="grants seguma dubultās virsmas apstrāde (DDS)"/>
    <n v="866999.99999999988"/>
  </r>
  <r>
    <n v="66"/>
    <s v="Latgales reģions"/>
    <x v="1"/>
    <s v="V678"/>
    <s v="Špoģi-Arendole-Upmalea-Sīļi"/>
    <n v="34.200000000000003"/>
    <n v="40.78"/>
    <n v="6.5799999999999983"/>
    <s v="grants seguma dubultās virsmas apstrāde (DDS)"/>
    <n v="1118600"/>
  </r>
  <r>
    <n v="67"/>
    <s v="Latgales reģions"/>
    <x v="0"/>
    <s v="P49"/>
    <s v="Kārsava - Ludza - Ezernieki"/>
    <n v="29.55"/>
    <n v="32.82"/>
    <n v="3.2699999999999996"/>
    <s v="asfaltbetona seguma pārbūve (BP)"/>
    <n v="2986899.9999999995"/>
  </r>
  <r>
    <n v="68"/>
    <s v="Latgales reģions"/>
    <x v="1"/>
    <s v="V526"/>
    <s v="Ludza - Auziņi - Stoļerova"/>
    <n v="10.15"/>
    <n v="12.55"/>
    <n v="2.4000000000000004"/>
    <s v="grants seguma dubultās virsmas apstrāde (DDS)"/>
    <n v="408000"/>
  </r>
  <r>
    <n v="69"/>
    <s v="Latgales reģions"/>
    <x v="0"/>
    <s v="P58"/>
    <s v="Viļāni—Preiļi—Špoģi"/>
    <n v="38.5"/>
    <n v="62.23"/>
    <n v="23.729999999999997"/>
    <s v="asfaltbetona seguma atjaunošana (DDS 17,73 km) un asfaltbetona seguma pārbūve  (BP - 8 km)"/>
    <n v="12519000"/>
  </r>
  <r>
    <n v="70"/>
    <s v="Latgales reģions"/>
    <x v="2"/>
    <s v="P70"/>
    <s v="Svente - Lietuvas robeža (Subate) "/>
    <n v="0"/>
    <n v="38.99"/>
    <n v="38.99"/>
    <s v="asfaltbetona seguma atjaunošana (DDS)"/>
    <n v="11697000"/>
  </r>
  <r>
    <n v="71"/>
    <s v="Latgales reģions"/>
    <x v="2"/>
    <s v="P49"/>
    <s v="Kārsava - Ludza - Ezernieki  "/>
    <n v="0"/>
    <n v="7.2"/>
    <n v="7.2"/>
    <s v="asfaltbetona seguma atjaunošana (DDS)"/>
    <n v="2160000"/>
  </r>
  <r>
    <n v="72"/>
    <s v="Latgales reģions"/>
    <x v="2"/>
    <s v="P46"/>
    <s v="Dubļeva - Cērpene "/>
    <n v="0"/>
    <n v="15.45"/>
    <n v="15.45"/>
    <s v="asfaltbetona seguma atjaunošana (DDS)"/>
    <n v="4635000"/>
  </r>
  <r>
    <n v="73"/>
    <s v="Latgales reģions"/>
    <x v="2"/>
    <s v="P55"/>
    <s v="Rēzekne - Dagda  "/>
    <n v="29"/>
    <n v="35.4"/>
    <n v="6.3999999999999986"/>
    <s v="asfaltbetona seguma atjaunošana (DDS)"/>
    <n v="1919999.9999999995"/>
  </r>
  <r>
    <n v="74"/>
    <s v="Latgales reģions"/>
    <x v="1"/>
    <s v="V508"/>
    <s v="Brigi - Krivanda - Cibla - Seļekova   "/>
    <n v="23.3"/>
    <n v="27.11"/>
    <n v="3.8099999999999987"/>
    <s v="dubultās virsmas seguma izbūve (DDS)"/>
    <n v="647700"/>
  </r>
  <r>
    <n v="75"/>
    <s v="Latgales reģions"/>
    <x v="1"/>
    <s v="V508"/>
    <s v="Brigi - Krivanda - Cibla - Seļekova "/>
    <n v="28.6"/>
    <n v="33.36"/>
    <n v="4.759999999999998"/>
    <s v="dubultās virsmas seguma izbūve (DDS)"/>
    <n v="809200"/>
  </r>
  <r>
    <n v="76"/>
    <s v="Latgales reģions"/>
    <x v="1"/>
    <s v="V577"/>
    <s v="Puša-Krāce-Silajāņi-Riebiņi "/>
    <n v="23.08"/>
    <n v="31.61"/>
    <n v="8.5300000000000011"/>
    <s v="grants seguma dubultās virsmas apstrāde (DDS)            "/>
    <n v="1450100"/>
  </r>
  <r>
    <n v="77"/>
    <s v="Latgales reģions"/>
    <x v="1"/>
    <s v="V682"/>
    <s v="Līksna - Kalupe - Upmale - Rožupe"/>
    <n v="45.68"/>
    <n v="47.58"/>
    <n v="1.8999999999999986"/>
    <s v="grants seguma dubultās virsmas apstrāde (DDS)            "/>
    <n v="323000"/>
  </r>
  <r>
    <n v="78"/>
    <s v="Latgales reģions"/>
    <x v="1"/>
    <s v="V595"/>
    <s v="Viļāni–Maltas Trūpi–Lomi"/>
    <n v="0"/>
    <n v="7.6"/>
    <n v="7.6"/>
    <s v="dubultas virsmas apstrāde (DDS)"/>
    <n v="1292000"/>
  </r>
  <r>
    <n v="79"/>
    <s v="Latgales reģions"/>
    <x v="1"/>
    <s v="V579"/>
    <s v="Rēzekne–Stoļerova–Kaunata"/>
    <n v="18.37"/>
    <n v="21.53"/>
    <n v="3.16"/>
    <s v="dubultas virsmas apstrāde (DDS)"/>
    <n v="537200"/>
  </r>
  <r>
    <n v="80"/>
    <s v="Latgales reģions"/>
    <x v="1"/>
    <s v="V711"/>
    <s v="Ilūkste-Rubanišķi-Daugavpils"/>
    <n v="1.61"/>
    <n v="7.96"/>
    <n v="6.35"/>
    <s v="grants seguma dubultās virsmas apstrāde (DDS)"/>
    <n v="1079500"/>
  </r>
  <r>
    <n v="81"/>
    <s v="Latgales reģions"/>
    <x v="1"/>
    <s v="V582"/>
    <s v="Silmala-Kruki"/>
    <n v="0"/>
    <n v="6.91"/>
    <n v="6.91"/>
    <s v="grants seguma dubultās virsmas apstrāde (DDS)"/>
    <n v="810000"/>
  </r>
  <r>
    <n v="82"/>
    <s v="Latgales reģions"/>
    <x v="1"/>
    <s v="V584"/>
    <s v="Silmala-Štikāni-Saveļi"/>
    <n v="0"/>
    <n v="5.56"/>
    <n v="5.56"/>
    <s v="grants seguma dubultās virsmas apstrāde (DDS)"/>
    <n v="560000"/>
  </r>
  <r>
    <n v="83"/>
    <s v="Latgales reģions"/>
    <x v="2"/>
    <s v="V593"/>
    <s v="Vērēmi-Rogovka"/>
    <n v="6.6"/>
    <n v="14.06"/>
    <n v="7.4600000000000009"/>
    <s v="grants seguma dubultās virsmas apstrāde (DDS)"/>
    <n v="1268200.0000000002"/>
  </r>
  <r>
    <n v="84"/>
    <s v="Latgales reģions"/>
    <x v="1"/>
    <s v="V699"/>
    <s v="Bebrene-Šedere-Gorbunovka"/>
    <n v="13.29"/>
    <n v="15.15"/>
    <n v="1.8600000000000012"/>
    <s v="vietējā autoceļa asfaltbetona seguma atjaunošana  (DDS)"/>
    <n v="559500"/>
  </r>
  <r>
    <n v="85"/>
    <s v="Latgales reģions"/>
    <x v="2"/>
    <s v="V545"/>
    <s v="Lauderi-Vecslabada-Škaune"/>
    <n v="1.02"/>
    <n v="8.44"/>
    <n v="7.42"/>
    <s v="grants seguma dubultās virsmas apstrāde (DDS)"/>
    <n v="1261400"/>
  </r>
  <r>
    <n v="86"/>
    <s v="Vidzemes reģions"/>
    <x v="1"/>
    <s v="P41"/>
    <s v="Alūksne - Liepna"/>
    <n v="9"/>
    <n v="33.020000000000003"/>
    <n v="24.020000000000003"/>
    <s v="grants seguma dubultās virsmas apstrāde (DDS)"/>
    <n v="4083910"/>
  </r>
  <r>
    <n v="87"/>
    <s v="Vidzemes reģions"/>
    <x v="0"/>
    <s v="P14"/>
    <s v="Umurga-Cēsis-Līvi "/>
    <n v="21.988"/>
    <n v="34.923999999999999"/>
    <n v="12.936"/>
    <s v="asfaltbetona seguma pārbūve (BP)"/>
    <n v="12666990"/>
  </r>
  <r>
    <n v="88"/>
    <s v="Vidzemes reģions"/>
    <x v="1"/>
    <s v="V323"/>
    <s v="Liepa-Smiltene"/>
    <n v="5"/>
    <n v="13.9"/>
    <n v="8.9"/>
    <s v="grants seguma dubultās virsmas apstrāde (DDS)"/>
    <n v="1513000"/>
  </r>
  <r>
    <n v="89"/>
    <s v="Vidzemes reģions"/>
    <x v="1"/>
    <s v="P16"/>
    <s v="Valmiera—Matīši—Mazsalaca"/>
    <n v="21.8"/>
    <n v="33.299999999999997"/>
    <n v="11.499999999999996"/>
    <s v="asfaltbetona seguma atjaunošana (DDS)"/>
    <n v="3450000"/>
  </r>
  <r>
    <n v="90"/>
    <s v="Vidzemes reģions"/>
    <x v="1"/>
    <s v="P17"/>
    <s v="Valmiera—Rūjiena—Igaunijas robeža (Unguriņi)"/>
    <n v="0"/>
    <n v="20"/>
    <n v="20"/>
    <s v="asfaltbetona seguma atjaunošana (DDS)"/>
    <n v="6000000"/>
  </r>
  <r>
    <n v="91"/>
    <s v="Vidzemes reģions"/>
    <x v="0"/>
    <s v="P38"/>
    <s v="Cesvaine-Velēna"/>
    <n v="25.988"/>
    <n v="30.63"/>
    <n v="4.6419999999999995"/>
    <s v="grants seguma pārbūve (asfalts)(BP)"/>
    <n v="4177799.9999999995"/>
  </r>
  <r>
    <n v="92"/>
    <s v="Vidzemes reģions"/>
    <x v="1"/>
    <s v="P38"/>
    <s v="Cesvaine-Velēna"/>
    <n v="23.09"/>
    <n v="25.89"/>
    <n v="2.8000000000000007"/>
    <s v="asfaltbetona seguma atjaunošana (DDS)"/>
    <n v="840000"/>
  </r>
  <r>
    <n v="93"/>
    <s v="Vidzemes reģions"/>
    <x v="1"/>
    <s v="P38"/>
    <s v="Cesvaine-Velēna"/>
    <n v="30.588999999999999"/>
    <n v="39.619999999999997"/>
    <n v="9.0309999999999988"/>
    <s v="asfaltbetona seguma atjaunošana (DDS)"/>
    <n v="2709299.9999999995"/>
  </r>
  <r>
    <n v="94"/>
    <s v="Vidzemes reģions"/>
    <x v="1"/>
    <s v="V420"/>
    <s v="Stāmeriena-Pļavnieki-Zeltaleja"/>
    <n v="6.02"/>
    <n v="7.5"/>
    <n v="1.4800000000000004"/>
    <s v="asfaltbetona seguma atjaunošana (DDS)"/>
    <n v="444000"/>
  </r>
  <r>
    <n v="95"/>
    <s v="Vidzemes reģions"/>
    <x v="2"/>
    <s v="P37"/>
    <s v="Pļaviņas (Gostiņi) - Madona - Gulbene "/>
    <n v="26.88"/>
    <n v="37.51"/>
    <n v="10.629999999999999"/>
    <s v="asfaltbetona seguma atjaunošana (DDS)"/>
    <n v="3190000"/>
  </r>
  <r>
    <n v="96"/>
    <s v="Vidzemes reģions"/>
    <x v="2"/>
    <s v="P37"/>
    <s v="Pļaviņas (Gostiņi) - Madona - Gulbene"/>
    <n v="60.14"/>
    <n v="71.52"/>
    <n v="11.379999999999995"/>
    <s v="asfaltbetona seguma pārbūve (BP)"/>
    <n v="10241999.999999996"/>
  </r>
  <r>
    <n v="97"/>
    <s v="Vidzemes reģions"/>
    <x v="1"/>
    <s v="V259"/>
    <s v="Ausekļi - Burga"/>
    <n v="0"/>
    <n v="3.6"/>
    <n v="3.6"/>
    <s v="grants seguma dubultās virsmas apstrāde (DDS)"/>
    <n v="612000"/>
  </r>
  <r>
    <n v="98"/>
    <s v="Vidzemes reģions"/>
    <x v="1"/>
    <s v="P29"/>
    <s v="Rauna - Drusti - Jaunpiebalga"/>
    <n v="0"/>
    <n v="16.2"/>
    <n v="16.2"/>
    <s v="grants seguma dubultās virsmas apstrāde (DDS)"/>
    <n v="2754000"/>
  </r>
  <r>
    <n v="99"/>
    <s v="Vidzemes reģions"/>
    <x v="1"/>
    <s v="V284"/>
    <s v="Līgatne-Asaru ezers-Nītaure"/>
    <n v="0"/>
    <n v="5.8"/>
    <n v="5.8"/>
    <s v="grants seguma atjaunošana (DDS)"/>
    <n v="377000"/>
  </r>
  <r>
    <n v="100"/>
    <s v="Vidzemes reģions"/>
    <x v="0"/>
    <s v="V286"/>
    <s v="Daibe-Kūdums"/>
    <n v="6.72"/>
    <n v="10.52"/>
    <n v="3.8"/>
    <s v="grants seguma pārbūve (asfalts) (BP)"/>
    <n v="3800000"/>
  </r>
  <r>
    <n v="101"/>
    <s v="Vidzemes reģions"/>
    <x v="0"/>
    <s v="V425"/>
    <s v="Pievedceļš Stāķiem"/>
    <n v="0"/>
    <n v="0.87"/>
    <n v="0.87"/>
    <s v="asfaltbetona seguma pārbūve (BP)"/>
    <n v="870000"/>
  </r>
  <r>
    <n v="102"/>
    <s v="Vidzemes reģions"/>
    <x v="2"/>
    <s v="V283"/>
    <s v="Mūrnieki–Līgatne–Augšlīgatne"/>
    <n v="0"/>
    <n v="3.44"/>
    <n v="3.44"/>
    <s v="grants seguma dubultās virsmas apstrāde (DDS)"/>
    <n v="584800"/>
  </r>
  <r>
    <n v="103"/>
    <s v="Vidzemes reģions"/>
    <x v="2"/>
    <s v="V373"/>
    <s v="Gaujiena-Verasskola"/>
    <n v="3.64"/>
    <n v="5.19"/>
    <n v="1.5500000000000003"/>
    <s v="grants seguma dubultās virsmas apstrāde (DDS)"/>
    <n v="263500.00000000006"/>
  </r>
  <r>
    <n v="104"/>
    <s v="Vidzemes reģions"/>
    <x v="2"/>
    <s v="P33"/>
    <s v="Ērgļi-Jaunpiebalga-Saliņkrogs"/>
    <n v="0"/>
    <n v="7.6"/>
    <n v="7.6"/>
    <s v="grants seguma dubultās virsmas apstrāde (DDS)"/>
    <n v="1292000"/>
  </r>
  <r>
    <n v="105"/>
    <s v="Vidzemes reģions"/>
    <x v="0"/>
    <s v="P44"/>
    <s v="Ilzene - Līzespasts"/>
    <n v="0"/>
    <n v="2.8"/>
    <n v="2.8"/>
    <s v="grants seguma pārbūve (asfalts) (BP)"/>
    <n v="28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C9:E30" firstHeaderRow="0" firstDataRow="1" firstDataCol="1"/>
  <pivotFields count="9">
    <pivotField axis="axisRow" showAll="0" sortType="ascending">
      <items count="10">
        <item m="1" x="7"/>
        <item x="2"/>
        <item m="1" x="5"/>
        <item x="3"/>
        <item x="0"/>
        <item m="1" x="6"/>
        <item x="4"/>
        <item m="1" x="8"/>
        <item x="1"/>
        <item t="default"/>
      </items>
    </pivotField>
    <pivotField axis="axisRow" showAll="0">
      <items count="5">
        <item x="1"/>
        <item x="2"/>
        <item x="0"/>
        <item m="1" x="3"/>
        <item t="default"/>
      </items>
    </pivotField>
    <pivotField showAll="0"/>
    <pivotField showAll="0"/>
    <pivotField showAll="0"/>
    <pivotField showAll="0"/>
    <pivotField dataField="1" numFmtId="2" showAll="0"/>
    <pivotField showAll="0"/>
    <pivotField dataField="1" numFmtId="165" showAll="0"/>
  </pivotFields>
  <rowFields count="2">
    <field x="0"/>
    <field x="1"/>
  </rowFields>
  <rowItems count="21">
    <i>
      <x v="1"/>
    </i>
    <i r="1">
      <x/>
    </i>
    <i r="1">
      <x v="1"/>
    </i>
    <i r="1">
      <x v="2"/>
    </i>
    <i>
      <x v="3"/>
    </i>
    <i r="1">
      <x/>
    </i>
    <i r="1">
      <x v="1"/>
    </i>
    <i r="1">
      <x v="2"/>
    </i>
    <i>
      <x v="4"/>
    </i>
    <i r="1">
      <x/>
    </i>
    <i r="1">
      <x v="1"/>
    </i>
    <i r="1">
      <x v="2"/>
    </i>
    <i>
      <x v="6"/>
    </i>
    <i r="1">
      <x/>
    </i>
    <i r="1">
      <x v="1"/>
    </i>
    <i r="1">
      <x v="2"/>
    </i>
    <i>
      <x v="8"/>
    </i>
    <i r="1">
      <x/>
    </i>
    <i r="1">
      <x v="1"/>
    </i>
    <i r="1">
      <x v="2"/>
    </i>
    <i t="grand">
      <x/>
    </i>
  </rowItems>
  <colFields count="1">
    <field x="-2"/>
  </colFields>
  <colItems count="2">
    <i>
      <x/>
    </i>
    <i i="1">
      <x v="1"/>
    </i>
  </colItems>
  <dataFields count="2">
    <dataField name="Sum of Indikatīvais ceļa posma garums, km" fld="6" baseField="0" baseItem="0"/>
    <dataField name="Sum of Indikatīvās izmaksas EUR" fld="8" baseField="0" baseItem="0" numFmtId="43"/>
  </dataFields>
  <formats count="32">
    <format dxfId="31">
      <pivotArea type="all" dataOnly="0" outline="0" fieldPosition="0"/>
    </format>
    <format dxfId="30">
      <pivotArea outline="0" collapsedLevelsAreSubtotals="1" fieldPosition="0"/>
    </format>
    <format dxfId="29">
      <pivotArea dataOnly="0" labelOnly="1" grandRow="1" outline="0" fieldPosition="0"/>
    </format>
    <format dxfId="28">
      <pivotArea type="all" dataOnly="0" outline="0" fieldPosition="0"/>
    </format>
    <format dxfId="27">
      <pivotArea outline="0" collapsedLevelsAreSubtotals="1" fieldPosition="0"/>
    </format>
    <format dxfId="26">
      <pivotArea dataOnly="0" labelOnly="1" grandRow="1" outline="0" fieldPosition="0"/>
    </format>
    <format dxfId="25">
      <pivotArea outline="0" collapsedLevelsAreSubtotals="1" fieldPosition="0">
        <references count="1">
          <reference field="4294967294" count="1" selected="0">
            <x v="1"/>
          </reference>
        </references>
      </pivotArea>
    </format>
    <format dxfId="24">
      <pivotArea field="0" type="button" dataOnly="0" labelOnly="1" outline="0" axis="axisRow" fieldPosition="0"/>
    </format>
    <format dxfId="23">
      <pivotArea dataOnly="0" labelOnly="1" fieldPosition="0">
        <references count="1">
          <reference field="0" count="0"/>
        </references>
      </pivotArea>
    </format>
    <format dxfId="22">
      <pivotArea dataOnly="0" labelOnly="1" grandRow="1" outline="0" fieldPosition="0"/>
    </format>
    <format dxfId="21">
      <pivotArea dataOnly="0" labelOnly="1" fieldPosition="0">
        <references count="2">
          <reference field="0" count="1" selected="0">
            <x v="0"/>
          </reference>
          <reference field="1" count="0"/>
        </references>
      </pivotArea>
    </format>
    <format dxfId="20">
      <pivotArea dataOnly="0" labelOnly="1" fieldPosition="0">
        <references count="2">
          <reference field="0" count="1" selected="0">
            <x v="2"/>
          </reference>
          <reference field="1" count="0"/>
        </references>
      </pivotArea>
    </format>
    <format dxfId="19">
      <pivotArea dataOnly="0" labelOnly="1" fieldPosition="0">
        <references count="2">
          <reference field="0" count="1" selected="0">
            <x v="4"/>
          </reference>
          <reference field="1" count="0"/>
        </references>
      </pivotArea>
    </format>
    <format dxfId="18">
      <pivotArea dataOnly="0" labelOnly="1" fieldPosition="0">
        <references count="2">
          <reference field="0" count="1" selected="0">
            <x v="5"/>
          </reference>
          <reference field="1" count="0"/>
        </references>
      </pivotArea>
    </format>
    <format dxfId="17">
      <pivotArea dataOnly="0" labelOnly="1" fieldPosition="0">
        <references count="2">
          <reference field="0" count="1" selected="0">
            <x v="7"/>
          </reference>
          <reference field="1" count="0"/>
        </references>
      </pivotArea>
    </format>
    <format dxfId="16">
      <pivotArea outline="0" collapsedLevelsAreSubtotals="1" fieldPosition="0">
        <references count="1">
          <reference field="4294967294" count="1" selected="0">
            <x v="0"/>
          </reference>
        </references>
      </pivotArea>
    </format>
    <format dxfId="15">
      <pivotArea dataOnly="0" labelOnly="1" fieldPosition="0">
        <references count="1">
          <reference field="0" count="0"/>
        </references>
      </pivotArea>
    </format>
    <format dxfId="14">
      <pivotArea dataOnly="0" labelOnly="1" grandRow="1" outline="0" fieldPosition="0"/>
    </format>
    <format dxfId="13">
      <pivotArea dataOnly="0" labelOnly="1" fieldPosition="0">
        <references count="2">
          <reference field="0" count="1" selected="0">
            <x v="0"/>
          </reference>
          <reference field="1" count="0"/>
        </references>
      </pivotArea>
    </format>
    <format dxfId="12">
      <pivotArea dataOnly="0" labelOnly="1" fieldPosition="0">
        <references count="2">
          <reference field="0" count="1" selected="0">
            <x v="2"/>
          </reference>
          <reference field="1" count="0"/>
        </references>
      </pivotArea>
    </format>
    <format dxfId="11">
      <pivotArea dataOnly="0" labelOnly="1" fieldPosition="0">
        <references count="2">
          <reference field="0" count="1" selected="0">
            <x v="4"/>
          </reference>
          <reference field="1" count="0"/>
        </references>
      </pivotArea>
    </format>
    <format dxfId="10">
      <pivotArea dataOnly="0" labelOnly="1" fieldPosition="0">
        <references count="2">
          <reference field="0" count="1" selected="0">
            <x v="5"/>
          </reference>
          <reference field="1" count="0"/>
        </references>
      </pivotArea>
    </format>
    <format dxfId="9">
      <pivotArea dataOnly="0" labelOnly="1" fieldPosition="0">
        <references count="2">
          <reference field="0" count="1" selected="0">
            <x v="7"/>
          </reference>
          <reference field="1" count="0"/>
        </references>
      </pivotArea>
    </format>
    <format dxfId="8">
      <pivotArea dataOnly="0" labelOnly="1" fieldPosition="0">
        <references count="1">
          <reference field="0" count="0"/>
        </references>
      </pivotArea>
    </format>
    <format dxfId="7">
      <pivotArea dataOnly="0" labelOnly="1" grandRow="1" outline="0" fieldPosition="0"/>
    </format>
    <format dxfId="6">
      <pivotArea dataOnly="0" labelOnly="1" fieldPosition="0">
        <references count="2">
          <reference field="0" count="1" selected="0">
            <x v="0"/>
          </reference>
          <reference field="1" count="0"/>
        </references>
      </pivotArea>
    </format>
    <format dxfId="5">
      <pivotArea dataOnly="0" labelOnly="1" fieldPosition="0">
        <references count="2">
          <reference field="0" count="1" selected="0">
            <x v="2"/>
          </reference>
          <reference field="1" count="0"/>
        </references>
      </pivotArea>
    </format>
    <format dxfId="4">
      <pivotArea dataOnly="0" labelOnly="1" fieldPosition="0">
        <references count="2">
          <reference field="0" count="1" selected="0">
            <x v="4"/>
          </reference>
          <reference field="1" count="0"/>
        </references>
      </pivotArea>
    </format>
    <format dxfId="3">
      <pivotArea dataOnly="0" labelOnly="1" fieldPosition="0">
        <references count="2">
          <reference field="0" count="1" selected="0">
            <x v="5"/>
          </reference>
          <reference field="1" count="0"/>
        </references>
      </pivotArea>
    </format>
    <format dxfId="2">
      <pivotArea dataOnly="0" labelOnly="1" fieldPosition="0">
        <references count="2">
          <reference field="0" count="1" selected="0">
            <x v="7"/>
          </reference>
          <reference field="1" count="0"/>
        </references>
      </pivotArea>
    </format>
    <format dxfId="1">
      <pivotArea field="0" type="button" dataOnly="0" labelOnly="1" outline="0" axis="axisRow"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C34:E38" firstHeaderRow="0" firstDataRow="1" firstDataCol="1"/>
  <pivotFields count="10">
    <pivotField showAll="0"/>
    <pivotField showAll="0"/>
    <pivotField axis="axisRow" showAll="0">
      <items count="5">
        <item m="1" x="3"/>
        <item x="1"/>
        <item x="2"/>
        <item x="0"/>
        <item t="default"/>
      </items>
    </pivotField>
    <pivotField showAll="0"/>
    <pivotField showAll="0"/>
    <pivotField showAll="0"/>
    <pivotField showAll="0"/>
    <pivotField dataField="1" numFmtId="2" showAll="0"/>
    <pivotField showAll="0"/>
    <pivotField dataField="1" numFmtId="165" showAll="0"/>
  </pivotFields>
  <rowFields count="1">
    <field x="2"/>
  </rowFields>
  <rowItems count="4">
    <i>
      <x v="1"/>
    </i>
    <i>
      <x v="2"/>
    </i>
    <i>
      <x v="3"/>
    </i>
    <i t="grand">
      <x/>
    </i>
  </rowItems>
  <colFields count="1">
    <field x="-2"/>
  </colFields>
  <colItems count="2">
    <i>
      <x/>
    </i>
    <i i="1">
      <x v="1"/>
    </i>
  </colItems>
  <dataFields count="2">
    <dataField name="Sum of Indikatīvais ceļa posma garums, km" fld="7" baseField="0" baseItem="0"/>
    <dataField name="Sum of Indikatīvās izmaksas EUR" fld="9" baseField="0" baseItem="0" numFmtId="165"/>
  </dataFields>
  <formats count="23">
    <format dxfId="54">
      <pivotArea collapsedLevelsAreSubtotals="1" fieldPosition="0">
        <references count="1">
          <reference field="2" count="0"/>
        </references>
      </pivotArea>
    </format>
    <format dxfId="53">
      <pivotArea type="all" dataOnly="0" outline="0" fieldPosition="0"/>
    </format>
    <format dxfId="52">
      <pivotArea outline="0" collapsedLevelsAreSubtotals="1" fieldPosition="0"/>
    </format>
    <format dxfId="51">
      <pivotArea field="2" type="button" dataOnly="0" labelOnly="1" outline="0" axis="axisRow" fieldPosition="0"/>
    </format>
    <format dxfId="50">
      <pivotArea dataOnly="0" labelOnly="1" fieldPosition="0">
        <references count="1">
          <reference field="2" count="0"/>
        </references>
      </pivotArea>
    </format>
    <format dxfId="49">
      <pivotArea dataOnly="0" labelOnly="1" grandRow="1" outline="0" fieldPosition="0"/>
    </format>
    <format dxfId="48">
      <pivotArea type="all" dataOnly="0" outline="0" fieldPosition="0"/>
    </format>
    <format dxfId="47">
      <pivotArea outline="0" collapsedLevelsAreSubtotals="1" fieldPosition="0"/>
    </format>
    <format dxfId="46">
      <pivotArea field="2" type="button" dataOnly="0" labelOnly="1" outline="0" axis="axisRow" fieldPosition="0"/>
    </format>
    <format dxfId="45">
      <pivotArea dataOnly="0" labelOnly="1" fieldPosition="0">
        <references count="1">
          <reference field="2" count="0"/>
        </references>
      </pivotArea>
    </format>
    <format dxfId="44">
      <pivotArea dataOnly="0" labelOnly="1" grandRow="1" outline="0" fieldPosition="0"/>
    </format>
    <format dxfId="43">
      <pivotArea outline="0" collapsedLevelsAreSubtotals="1" fieldPosition="0">
        <references count="1">
          <reference field="4294967294" count="1" selected="0">
            <x v="1"/>
          </reference>
        </references>
      </pivotArea>
    </format>
    <format dxfId="42">
      <pivotArea field="2" type="button" dataOnly="0" labelOnly="1" outline="0" axis="axisRow" fieldPosition="0"/>
    </format>
    <format dxfId="41">
      <pivotArea dataOnly="0" labelOnly="1" fieldPosition="0">
        <references count="1">
          <reference field="2" count="0"/>
        </references>
      </pivotArea>
    </format>
    <format dxfId="40">
      <pivotArea dataOnly="0" labelOnly="1" grandRow="1" outline="0" fieldPosition="0"/>
    </format>
    <format dxfId="39">
      <pivotArea outline="0" collapsedLevelsAreSubtotals="1" fieldPosition="0">
        <references count="1">
          <reference field="4294967294" count="1" selected="0">
            <x v="0"/>
          </reference>
        </references>
      </pivotArea>
    </format>
    <format dxfId="38">
      <pivotArea dataOnly="0" labelOnly="1" outline="0" fieldPosition="0">
        <references count="1">
          <reference field="4294967294" count="1">
            <x v="0"/>
          </reference>
        </references>
      </pivotArea>
    </format>
    <format dxfId="37">
      <pivotArea field="2" type="button" dataOnly="0" labelOnly="1" outline="0" axis="axisRow" fieldPosition="0"/>
    </format>
    <format dxfId="36">
      <pivotArea dataOnly="0" labelOnly="1" fieldPosition="0">
        <references count="1">
          <reference field="2" count="0"/>
        </references>
      </pivotArea>
    </format>
    <format dxfId="35">
      <pivotArea dataOnly="0" labelOnly="1" grandRow="1" outline="0" fieldPosition="0"/>
    </format>
    <format dxfId="34">
      <pivotArea field="2" type="button" dataOnly="0" labelOnly="1" outline="0" axis="axisRow" fieldPosition="0"/>
    </format>
    <format dxfId="33">
      <pivotArea dataOnly="0" labelOnly="1" fieldPosition="0">
        <references count="1">
          <reference field="2" count="0"/>
        </references>
      </pivotArea>
    </format>
    <format dxfId="3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7"/>
  <sheetViews>
    <sheetView tabSelected="1" zoomScaleNormal="100" workbookViewId="0">
      <selection activeCell="D2" sqref="D2"/>
    </sheetView>
  </sheetViews>
  <sheetFormatPr defaultColWidth="8.7109375" defaultRowHeight="12.75" x14ac:dyDescent="0.2"/>
  <cols>
    <col min="1" max="1" width="8.7109375" style="3"/>
    <col min="2" max="2" width="12.5703125" style="2" customWidth="1"/>
    <col min="3" max="3" width="14.140625" style="2" customWidth="1"/>
    <col min="4" max="4" width="15.5703125" style="42" customWidth="1"/>
    <col min="5" max="5" width="10.85546875" style="2" customWidth="1"/>
    <col min="6" max="6" width="27.5703125" style="41" customWidth="1"/>
    <col min="7" max="7" width="17.7109375" style="2" customWidth="1"/>
    <col min="8" max="8" width="16.28515625" style="2" customWidth="1"/>
    <col min="9" max="9" width="25.140625" style="2" customWidth="1"/>
    <col min="10" max="10" width="34" style="29" customWidth="1"/>
    <col min="11" max="11" width="14.42578125" style="1" customWidth="1"/>
    <col min="12" max="12" width="11.85546875" style="3" customWidth="1"/>
    <col min="13" max="13" width="21.28515625" style="48" customWidth="1"/>
    <col min="14" max="14" width="10.5703125" style="3" customWidth="1"/>
    <col min="15" max="15" width="11.7109375" style="3" customWidth="1"/>
    <col min="16" max="16" width="12.7109375" style="3" customWidth="1"/>
    <col min="17" max="17" width="7.5703125" style="3" customWidth="1"/>
    <col min="18" max="18" width="15.5703125" style="3" customWidth="1"/>
    <col min="19" max="19" width="8.7109375" style="3" customWidth="1"/>
    <col min="20" max="20" width="14.28515625" style="3" customWidth="1"/>
    <col min="21" max="16384" width="8.7109375" style="3"/>
  </cols>
  <sheetData>
    <row r="1" spans="2:20" ht="18.75" customHeight="1" x14ac:dyDescent="0.2">
      <c r="B1" s="285" t="s">
        <v>712</v>
      </c>
      <c r="C1" s="285"/>
      <c r="D1" s="285"/>
      <c r="E1" s="285"/>
      <c r="F1" s="285"/>
      <c r="G1" s="285"/>
      <c r="H1" s="285"/>
      <c r="I1" s="285"/>
      <c r="J1" s="285"/>
      <c r="L1" s="2"/>
      <c r="M1" s="16"/>
    </row>
    <row r="2" spans="2:20" ht="38.25" x14ac:dyDescent="0.2">
      <c r="B2" s="4" t="s">
        <v>1</v>
      </c>
      <c r="C2" s="4" t="s">
        <v>2</v>
      </c>
      <c r="D2" s="4" t="s">
        <v>3</v>
      </c>
      <c r="E2" s="4" t="s">
        <v>4</v>
      </c>
      <c r="F2" s="4" t="s">
        <v>5</v>
      </c>
      <c r="G2" s="4" t="s">
        <v>6</v>
      </c>
      <c r="H2" s="4" t="s">
        <v>7</v>
      </c>
      <c r="I2" s="4" t="s">
        <v>8</v>
      </c>
      <c r="J2" s="4" t="s">
        <v>9</v>
      </c>
      <c r="K2" s="4" t="s">
        <v>10</v>
      </c>
      <c r="L2" s="50" t="s">
        <v>11</v>
      </c>
      <c r="M2" s="4" t="s">
        <v>88</v>
      </c>
      <c r="O2" s="182"/>
      <c r="P2" s="183" t="s">
        <v>356</v>
      </c>
      <c r="Q2" s="183" t="s">
        <v>355</v>
      </c>
      <c r="R2" s="183" t="s">
        <v>354</v>
      </c>
      <c r="S2" s="182" t="s">
        <v>355</v>
      </c>
      <c r="T2" s="48" t="s">
        <v>357</v>
      </c>
    </row>
    <row r="3" spans="2:20" ht="25.5" x14ac:dyDescent="0.2">
      <c r="B3" s="5">
        <v>60</v>
      </c>
      <c r="C3" s="6" t="s">
        <v>23</v>
      </c>
      <c r="D3" s="5" t="s">
        <v>15</v>
      </c>
      <c r="E3" s="14" t="s">
        <v>24</v>
      </c>
      <c r="F3" s="8" t="s">
        <v>25</v>
      </c>
      <c r="G3" s="9">
        <v>1.665</v>
      </c>
      <c r="H3" s="9">
        <v>6.5750000000000002</v>
      </c>
      <c r="I3" s="9">
        <f t="shared" ref="I3:I12" si="0">H3-G3</f>
        <v>4.91</v>
      </c>
      <c r="J3" s="10" t="s">
        <v>21</v>
      </c>
      <c r="K3" s="11">
        <v>834700</v>
      </c>
      <c r="L3" s="51">
        <f t="shared" ref="L3:L12" si="1">K3/I3</f>
        <v>170000</v>
      </c>
      <c r="M3" s="12" t="s">
        <v>96</v>
      </c>
      <c r="N3" s="49">
        <v>-0.1</v>
      </c>
      <c r="O3" s="184" t="s">
        <v>345</v>
      </c>
      <c r="P3" s="182">
        <v>32837800</v>
      </c>
      <c r="Q3" s="182">
        <v>42</v>
      </c>
      <c r="R3" s="182">
        <v>13985352</v>
      </c>
      <c r="S3" s="182">
        <v>18</v>
      </c>
      <c r="T3" s="48">
        <f t="shared" ref="T3:T9" si="2">P3-R3</f>
        <v>18852448</v>
      </c>
    </row>
    <row r="4" spans="2:20" x14ac:dyDescent="0.2">
      <c r="B4" s="5">
        <v>61</v>
      </c>
      <c r="C4" s="6" t="s">
        <v>23</v>
      </c>
      <c r="D4" s="5" t="s">
        <v>13</v>
      </c>
      <c r="E4" s="14" t="s">
        <v>26</v>
      </c>
      <c r="F4" s="8" t="s">
        <v>27</v>
      </c>
      <c r="G4" s="9">
        <v>0</v>
      </c>
      <c r="H4" s="9">
        <v>10.3</v>
      </c>
      <c r="I4" s="9">
        <f t="shared" si="0"/>
        <v>10.3</v>
      </c>
      <c r="J4" s="10" t="s">
        <v>14</v>
      </c>
      <c r="K4" s="11">
        <f>900000*I4</f>
        <v>9270000</v>
      </c>
      <c r="L4" s="51">
        <f t="shared" si="1"/>
        <v>899999.99999999988</v>
      </c>
      <c r="M4" s="12" t="s">
        <v>96</v>
      </c>
      <c r="O4" s="184" t="s">
        <v>346</v>
      </c>
      <c r="P4" s="182">
        <v>10152300</v>
      </c>
      <c r="Q4" s="182">
        <v>13</v>
      </c>
      <c r="R4" s="182">
        <v>10877496</v>
      </c>
      <c r="S4" s="182">
        <v>14</v>
      </c>
      <c r="T4" s="48">
        <f t="shared" si="2"/>
        <v>-725196</v>
      </c>
    </row>
    <row r="5" spans="2:20" x14ac:dyDescent="0.2">
      <c r="B5" s="5">
        <v>62</v>
      </c>
      <c r="C5" s="6" t="s">
        <v>23</v>
      </c>
      <c r="D5" s="5" t="s">
        <v>13</v>
      </c>
      <c r="E5" s="14" t="s">
        <v>28</v>
      </c>
      <c r="F5" s="8" t="s">
        <v>29</v>
      </c>
      <c r="G5" s="9">
        <v>12</v>
      </c>
      <c r="H5" s="9">
        <v>21.51</v>
      </c>
      <c r="I5" s="9">
        <f t="shared" si="0"/>
        <v>9.5100000000000016</v>
      </c>
      <c r="J5" s="10" t="s">
        <v>14</v>
      </c>
      <c r="K5" s="11">
        <f>900000*I5</f>
        <v>8559000.0000000019</v>
      </c>
      <c r="L5" s="51">
        <f t="shared" si="1"/>
        <v>900000</v>
      </c>
      <c r="M5" s="12" t="s">
        <v>96</v>
      </c>
      <c r="O5" s="184" t="s">
        <v>347</v>
      </c>
      <c r="P5" s="182">
        <v>1441600</v>
      </c>
      <c r="Q5" s="182">
        <v>2</v>
      </c>
      <c r="R5" s="182">
        <v>5438748</v>
      </c>
      <c r="S5" s="182">
        <v>7</v>
      </c>
      <c r="T5" s="48">
        <f t="shared" si="2"/>
        <v>-3997148</v>
      </c>
    </row>
    <row r="6" spans="2:20" ht="25.5" x14ac:dyDescent="0.2">
      <c r="B6" s="5">
        <v>63</v>
      </c>
      <c r="C6" s="6" t="s">
        <v>23</v>
      </c>
      <c r="D6" s="5" t="s">
        <v>15</v>
      </c>
      <c r="E6" s="14" t="s">
        <v>30</v>
      </c>
      <c r="F6" s="8" t="s">
        <v>31</v>
      </c>
      <c r="G6" s="9">
        <v>65.94</v>
      </c>
      <c r="H6" s="9">
        <v>70.87</v>
      </c>
      <c r="I6" s="9">
        <f t="shared" si="0"/>
        <v>4.9300000000000068</v>
      </c>
      <c r="J6" s="10" t="s">
        <v>19</v>
      </c>
      <c r="K6" s="11">
        <v>838100</v>
      </c>
      <c r="L6" s="51">
        <f t="shared" si="1"/>
        <v>169999.99999999977</v>
      </c>
      <c r="M6" s="12" t="s">
        <v>89</v>
      </c>
      <c r="O6" s="184" t="s">
        <v>348</v>
      </c>
      <c r="P6" s="182">
        <v>8273200</v>
      </c>
      <c r="Q6" s="182">
        <v>11</v>
      </c>
      <c r="R6" s="182">
        <v>11654460</v>
      </c>
      <c r="S6" s="182">
        <v>15</v>
      </c>
      <c r="T6" s="48">
        <f t="shared" si="2"/>
        <v>-3381260</v>
      </c>
    </row>
    <row r="7" spans="2:20" x14ac:dyDescent="0.2">
      <c r="B7" s="5">
        <v>64</v>
      </c>
      <c r="C7" s="6" t="s">
        <v>23</v>
      </c>
      <c r="D7" s="5" t="s">
        <v>15</v>
      </c>
      <c r="E7" s="14" t="s">
        <v>32</v>
      </c>
      <c r="F7" s="8" t="s">
        <v>33</v>
      </c>
      <c r="G7" s="9">
        <v>2.3170000000000002</v>
      </c>
      <c r="H7" s="9">
        <v>33.268000000000001</v>
      </c>
      <c r="I7" s="9">
        <f t="shared" si="0"/>
        <v>30.951000000000001</v>
      </c>
      <c r="J7" s="10" t="s">
        <v>17</v>
      </c>
      <c r="K7" s="11">
        <v>9285300</v>
      </c>
      <c r="L7" s="51">
        <f t="shared" si="1"/>
        <v>300000</v>
      </c>
      <c r="M7" s="12" t="s">
        <v>90</v>
      </c>
      <c r="O7" s="184" t="s">
        <v>349</v>
      </c>
      <c r="P7" s="182">
        <v>13969100</v>
      </c>
      <c r="Q7" s="182">
        <v>18</v>
      </c>
      <c r="R7" s="182">
        <v>9323568</v>
      </c>
      <c r="S7" s="182">
        <v>12</v>
      </c>
      <c r="T7" s="48">
        <f t="shared" si="2"/>
        <v>4645532</v>
      </c>
    </row>
    <row r="8" spans="2:20" ht="25.5" x14ac:dyDescent="0.2">
      <c r="B8" s="5">
        <v>65</v>
      </c>
      <c r="C8" s="6" t="s">
        <v>23</v>
      </c>
      <c r="D8" s="5" t="s">
        <v>15</v>
      </c>
      <c r="E8" s="14" t="s">
        <v>34</v>
      </c>
      <c r="F8" s="8" t="s">
        <v>35</v>
      </c>
      <c r="G8" s="9">
        <v>5.36</v>
      </c>
      <c r="H8" s="9">
        <v>10.46</v>
      </c>
      <c r="I8" s="9">
        <f t="shared" si="0"/>
        <v>5.1000000000000005</v>
      </c>
      <c r="J8" s="10" t="s">
        <v>21</v>
      </c>
      <c r="K8" s="11">
        <v>866999.99999999988</v>
      </c>
      <c r="L8" s="51">
        <f t="shared" si="1"/>
        <v>169999.99999999997</v>
      </c>
      <c r="M8" s="12" t="s">
        <v>90</v>
      </c>
      <c r="O8" s="184" t="s">
        <v>350</v>
      </c>
      <c r="P8" s="182">
        <v>4635000</v>
      </c>
      <c r="Q8" s="182">
        <v>6</v>
      </c>
      <c r="R8" s="182">
        <v>10100532</v>
      </c>
      <c r="S8" s="182">
        <v>13</v>
      </c>
      <c r="T8" s="48">
        <f t="shared" si="2"/>
        <v>-5465532</v>
      </c>
    </row>
    <row r="9" spans="2:20" ht="25.5" x14ac:dyDescent="0.2">
      <c r="B9" s="5">
        <v>66</v>
      </c>
      <c r="C9" s="6" t="s">
        <v>23</v>
      </c>
      <c r="D9" s="5" t="s">
        <v>15</v>
      </c>
      <c r="E9" s="14" t="s">
        <v>36</v>
      </c>
      <c r="F9" s="8" t="s">
        <v>37</v>
      </c>
      <c r="G9" s="9">
        <v>34.200000000000003</v>
      </c>
      <c r="H9" s="9">
        <v>40.78</v>
      </c>
      <c r="I9" s="9">
        <f t="shared" si="0"/>
        <v>6.5799999999999983</v>
      </c>
      <c r="J9" s="10" t="s">
        <v>21</v>
      </c>
      <c r="K9" s="11">
        <v>1118600</v>
      </c>
      <c r="L9" s="51">
        <f t="shared" si="1"/>
        <v>170000.00000000006</v>
      </c>
      <c r="M9" s="12" t="s">
        <v>91</v>
      </c>
      <c r="O9" s="184" t="s">
        <v>351</v>
      </c>
      <c r="P9" s="182">
        <v>6387400</v>
      </c>
      <c r="Q9" s="182">
        <v>8</v>
      </c>
      <c r="R9" s="182">
        <v>16316244</v>
      </c>
      <c r="S9" s="182">
        <v>21</v>
      </c>
      <c r="T9" s="48">
        <f t="shared" si="2"/>
        <v>-9928844</v>
      </c>
    </row>
    <row r="10" spans="2:20" x14ac:dyDescent="0.2">
      <c r="B10" s="5">
        <v>67</v>
      </c>
      <c r="C10" s="6" t="s">
        <v>23</v>
      </c>
      <c r="D10" s="5" t="s">
        <v>13</v>
      </c>
      <c r="E10" s="14" t="s">
        <v>38</v>
      </c>
      <c r="F10" s="8" t="s">
        <v>39</v>
      </c>
      <c r="G10" s="9">
        <v>29.55</v>
      </c>
      <c r="H10" s="9">
        <v>32.82</v>
      </c>
      <c r="I10" s="9">
        <f t="shared" si="0"/>
        <v>3.2699999999999996</v>
      </c>
      <c r="J10" s="10" t="s">
        <v>14</v>
      </c>
      <c r="K10" s="11">
        <f>900000*I10+43900</f>
        <v>2986899.9999999995</v>
      </c>
      <c r="L10" s="51">
        <f t="shared" si="1"/>
        <v>913425.07645259937</v>
      </c>
      <c r="M10" s="12" t="s">
        <v>92</v>
      </c>
      <c r="O10" s="184"/>
      <c r="P10" s="182">
        <f>SUM(P3:P9)</f>
        <v>77696400</v>
      </c>
      <c r="Q10" s="182"/>
      <c r="R10" s="182">
        <f>SUM(R3:R9)</f>
        <v>77696400</v>
      </c>
      <c r="S10" s="182"/>
      <c r="T10" s="48"/>
    </row>
    <row r="11" spans="2:20" ht="25.5" x14ac:dyDescent="0.2">
      <c r="B11" s="5">
        <v>68</v>
      </c>
      <c r="C11" s="6" t="s">
        <v>23</v>
      </c>
      <c r="D11" s="5" t="s">
        <v>15</v>
      </c>
      <c r="E11" s="14" t="s">
        <v>40</v>
      </c>
      <c r="F11" s="8" t="s">
        <v>41</v>
      </c>
      <c r="G11" s="9">
        <v>10.15</v>
      </c>
      <c r="H11" s="9">
        <v>12.55</v>
      </c>
      <c r="I11" s="9">
        <f t="shared" si="0"/>
        <v>2.4000000000000004</v>
      </c>
      <c r="J11" s="10" t="s">
        <v>21</v>
      </c>
      <c r="K11" s="11">
        <v>408000</v>
      </c>
      <c r="L11" s="51">
        <f t="shared" si="1"/>
        <v>169999.99999999997</v>
      </c>
      <c r="M11" s="12" t="s">
        <v>92</v>
      </c>
      <c r="N11" s="49">
        <v>-0.1</v>
      </c>
      <c r="O11" s="13"/>
    </row>
    <row r="12" spans="2:20" ht="38.25" x14ac:dyDescent="0.2">
      <c r="B12" s="5">
        <v>69</v>
      </c>
      <c r="C12" s="44" t="s">
        <v>84</v>
      </c>
      <c r="D12" s="5" t="s">
        <v>13</v>
      </c>
      <c r="E12" s="14" t="s">
        <v>42</v>
      </c>
      <c r="F12" s="8" t="s">
        <v>43</v>
      </c>
      <c r="G12" s="9">
        <v>38.5</v>
      </c>
      <c r="H12" s="9">
        <v>62.23</v>
      </c>
      <c r="I12" s="9">
        <f t="shared" si="0"/>
        <v>23.729999999999997</v>
      </c>
      <c r="J12" s="10" t="s">
        <v>44</v>
      </c>
      <c r="K12" s="11">
        <f>8*900000+17.73*300000</f>
        <v>12519000</v>
      </c>
      <c r="L12" s="51">
        <f t="shared" si="1"/>
        <v>527560.05056890019</v>
      </c>
      <c r="M12" s="12" t="s">
        <v>93</v>
      </c>
      <c r="O12" s="13"/>
    </row>
    <row r="13" spans="2:20" x14ac:dyDescent="0.2">
      <c r="B13" s="5">
        <v>70</v>
      </c>
      <c r="C13" s="44" t="s">
        <v>84</v>
      </c>
      <c r="D13" s="5" t="s">
        <v>18</v>
      </c>
      <c r="E13" s="14" t="s">
        <v>45</v>
      </c>
      <c r="F13" s="8" t="s">
        <v>46</v>
      </c>
      <c r="G13" s="9">
        <v>0</v>
      </c>
      <c r="H13" s="9">
        <v>38.99</v>
      </c>
      <c r="I13" s="9">
        <f t="shared" ref="I13:I28" si="3">H13-G13</f>
        <v>38.99</v>
      </c>
      <c r="J13" s="10" t="s">
        <v>17</v>
      </c>
      <c r="K13" s="11">
        <f>300000*I13</f>
        <v>11697000</v>
      </c>
      <c r="L13" s="51">
        <f t="shared" ref="L13:L28" si="4">K13/I13</f>
        <v>300000</v>
      </c>
      <c r="M13" s="12" t="s">
        <v>96</v>
      </c>
      <c r="N13" s="49">
        <v>-0.1</v>
      </c>
      <c r="O13" s="13"/>
    </row>
    <row r="14" spans="2:20" x14ac:dyDescent="0.2">
      <c r="B14" s="5">
        <v>71</v>
      </c>
      <c r="C14" s="6" t="s">
        <v>23</v>
      </c>
      <c r="D14" s="5" t="s">
        <v>18</v>
      </c>
      <c r="E14" s="14" t="s">
        <v>38</v>
      </c>
      <c r="F14" s="8" t="s">
        <v>47</v>
      </c>
      <c r="G14" s="9">
        <v>0</v>
      </c>
      <c r="H14" s="9">
        <v>7.2</v>
      </c>
      <c r="I14" s="9">
        <f t="shared" si="3"/>
        <v>7.2</v>
      </c>
      <c r="J14" s="10" t="s">
        <v>17</v>
      </c>
      <c r="K14" s="11">
        <f>300000*I14</f>
        <v>2160000</v>
      </c>
      <c r="L14" s="51">
        <f t="shared" si="4"/>
        <v>300000</v>
      </c>
      <c r="M14" s="12" t="s">
        <v>92</v>
      </c>
      <c r="O14" s="13"/>
    </row>
    <row r="15" spans="2:20" x14ac:dyDescent="0.2">
      <c r="B15" s="5">
        <v>72</v>
      </c>
      <c r="C15" s="6" t="s">
        <v>23</v>
      </c>
      <c r="D15" s="5" t="s">
        <v>18</v>
      </c>
      <c r="E15" s="14" t="s">
        <v>48</v>
      </c>
      <c r="F15" s="8" t="s">
        <v>49</v>
      </c>
      <c r="G15" s="9">
        <v>0</v>
      </c>
      <c r="H15" s="9">
        <v>15.45</v>
      </c>
      <c r="I15" s="9">
        <f t="shared" si="3"/>
        <v>15.45</v>
      </c>
      <c r="J15" s="10" t="s">
        <v>17</v>
      </c>
      <c r="K15" s="11">
        <v>4635000</v>
      </c>
      <c r="L15" s="51">
        <f t="shared" si="4"/>
        <v>300000</v>
      </c>
      <c r="M15" s="12" t="s">
        <v>94</v>
      </c>
      <c r="O15" s="13"/>
    </row>
    <row r="16" spans="2:20" x14ac:dyDescent="0.2">
      <c r="B16" s="5">
        <v>73</v>
      </c>
      <c r="C16" s="6" t="s">
        <v>23</v>
      </c>
      <c r="D16" s="5" t="s">
        <v>18</v>
      </c>
      <c r="E16" s="14" t="s">
        <v>50</v>
      </c>
      <c r="F16" s="8" t="s">
        <v>51</v>
      </c>
      <c r="G16" s="9">
        <v>29</v>
      </c>
      <c r="H16" s="9">
        <v>35.4</v>
      </c>
      <c r="I16" s="9">
        <f t="shared" si="3"/>
        <v>6.3999999999999986</v>
      </c>
      <c r="J16" s="10" t="s">
        <v>17</v>
      </c>
      <c r="K16" s="11">
        <v>1919999.9999999995</v>
      </c>
      <c r="L16" s="51">
        <f t="shared" si="4"/>
        <v>300000</v>
      </c>
      <c r="M16" s="12" t="s">
        <v>97</v>
      </c>
      <c r="O16" s="13"/>
    </row>
    <row r="17" spans="2:15" ht="25.5" x14ac:dyDescent="0.2">
      <c r="B17" s="5">
        <v>74</v>
      </c>
      <c r="C17" s="6" t="s">
        <v>23</v>
      </c>
      <c r="D17" s="5" t="s">
        <v>15</v>
      </c>
      <c r="E17" s="14" t="s">
        <v>52</v>
      </c>
      <c r="F17" s="8" t="s">
        <v>53</v>
      </c>
      <c r="G17" s="9">
        <v>23.3</v>
      </c>
      <c r="H17" s="9">
        <v>27.11</v>
      </c>
      <c r="I17" s="9">
        <f t="shared" si="3"/>
        <v>3.8099999999999987</v>
      </c>
      <c r="J17" s="10" t="s">
        <v>54</v>
      </c>
      <c r="K17" s="11">
        <v>647700</v>
      </c>
      <c r="L17" s="51">
        <f t="shared" si="4"/>
        <v>170000.00000000006</v>
      </c>
      <c r="M17" s="12" t="s">
        <v>92</v>
      </c>
      <c r="O17" s="13"/>
    </row>
    <row r="18" spans="2:15" ht="25.5" x14ac:dyDescent="0.2">
      <c r="B18" s="5">
        <v>75</v>
      </c>
      <c r="C18" s="6" t="s">
        <v>23</v>
      </c>
      <c r="D18" s="5" t="s">
        <v>15</v>
      </c>
      <c r="E18" s="14" t="s">
        <v>52</v>
      </c>
      <c r="F18" s="8" t="s">
        <v>55</v>
      </c>
      <c r="G18" s="9">
        <v>28.6</v>
      </c>
      <c r="H18" s="9">
        <v>33.36</v>
      </c>
      <c r="I18" s="9">
        <f t="shared" si="3"/>
        <v>4.759999999999998</v>
      </c>
      <c r="J18" s="10" t="s">
        <v>54</v>
      </c>
      <c r="K18" s="11">
        <v>809200</v>
      </c>
      <c r="L18" s="51">
        <f t="shared" si="4"/>
        <v>170000.00000000006</v>
      </c>
      <c r="M18" s="12" t="s">
        <v>92</v>
      </c>
      <c r="O18" s="13"/>
    </row>
    <row r="19" spans="2:15" ht="25.5" x14ac:dyDescent="0.2">
      <c r="B19" s="5">
        <v>76</v>
      </c>
      <c r="C19" s="6" t="s">
        <v>23</v>
      </c>
      <c r="D19" s="5" t="s">
        <v>15</v>
      </c>
      <c r="E19" s="14" t="s">
        <v>56</v>
      </c>
      <c r="F19" s="8" t="s">
        <v>57</v>
      </c>
      <c r="G19" s="9">
        <v>23.08</v>
      </c>
      <c r="H19" s="9">
        <v>31.61</v>
      </c>
      <c r="I19" s="9">
        <f t="shared" si="3"/>
        <v>8.5300000000000011</v>
      </c>
      <c r="J19" s="10" t="s">
        <v>16</v>
      </c>
      <c r="K19" s="11">
        <v>1450100</v>
      </c>
      <c r="L19" s="51">
        <f t="shared" si="4"/>
        <v>169999.99999999997</v>
      </c>
      <c r="M19" s="12" t="s">
        <v>95</v>
      </c>
      <c r="O19" s="13"/>
    </row>
    <row r="20" spans="2:15" ht="25.5" x14ac:dyDescent="0.2">
      <c r="B20" s="5">
        <v>77</v>
      </c>
      <c r="C20" s="6" t="s">
        <v>23</v>
      </c>
      <c r="D20" s="5" t="s">
        <v>15</v>
      </c>
      <c r="E20" s="14" t="s">
        <v>58</v>
      </c>
      <c r="F20" s="8" t="s">
        <v>59</v>
      </c>
      <c r="G20" s="9">
        <v>45.68</v>
      </c>
      <c r="H20" s="9">
        <v>47.58</v>
      </c>
      <c r="I20" s="9">
        <f t="shared" si="3"/>
        <v>1.8999999999999986</v>
      </c>
      <c r="J20" s="10" t="s">
        <v>16</v>
      </c>
      <c r="K20" s="11">
        <v>323000</v>
      </c>
      <c r="L20" s="51">
        <f t="shared" si="4"/>
        <v>170000.00000000012</v>
      </c>
      <c r="M20" s="12" t="s">
        <v>91</v>
      </c>
      <c r="O20" s="13"/>
    </row>
    <row r="21" spans="2:15" x14ac:dyDescent="0.2">
      <c r="B21" s="5">
        <v>78</v>
      </c>
      <c r="C21" s="6" t="s">
        <v>23</v>
      </c>
      <c r="D21" s="5" t="s">
        <v>15</v>
      </c>
      <c r="E21" s="14" t="s">
        <v>60</v>
      </c>
      <c r="F21" s="8" t="s">
        <v>61</v>
      </c>
      <c r="G21" s="9">
        <v>0</v>
      </c>
      <c r="H21" s="9">
        <v>7.6</v>
      </c>
      <c r="I21" s="9">
        <f t="shared" si="3"/>
        <v>7.6</v>
      </c>
      <c r="J21" s="10" t="s">
        <v>62</v>
      </c>
      <c r="K21" s="11">
        <v>1292000</v>
      </c>
      <c r="L21" s="51">
        <f t="shared" si="4"/>
        <v>170000</v>
      </c>
      <c r="M21" s="12" t="s">
        <v>98</v>
      </c>
      <c r="O21" s="13"/>
    </row>
    <row r="22" spans="2:15" x14ac:dyDescent="0.2">
      <c r="B22" s="5">
        <v>79</v>
      </c>
      <c r="C22" s="6" t="s">
        <v>23</v>
      </c>
      <c r="D22" s="5" t="s">
        <v>15</v>
      </c>
      <c r="E22" s="14" t="s">
        <v>63</v>
      </c>
      <c r="F22" s="8" t="s">
        <v>64</v>
      </c>
      <c r="G22" s="9">
        <v>18.37</v>
      </c>
      <c r="H22" s="9">
        <v>21.53</v>
      </c>
      <c r="I22" s="9">
        <f t="shared" si="3"/>
        <v>3.16</v>
      </c>
      <c r="J22" s="10" t="s">
        <v>62</v>
      </c>
      <c r="K22" s="11">
        <f>170000*I22</f>
        <v>537200</v>
      </c>
      <c r="L22" s="51">
        <f t="shared" si="4"/>
        <v>170000</v>
      </c>
      <c r="M22" s="12" t="s">
        <v>97</v>
      </c>
      <c r="N22" s="49">
        <v>-0.1</v>
      </c>
      <c r="O22" s="13"/>
    </row>
    <row r="23" spans="2:15" ht="25.5" x14ac:dyDescent="0.2">
      <c r="B23" s="5">
        <v>80</v>
      </c>
      <c r="C23" s="6" t="s">
        <v>23</v>
      </c>
      <c r="D23" s="5" t="s">
        <v>15</v>
      </c>
      <c r="E23" s="14" t="s">
        <v>65</v>
      </c>
      <c r="F23" s="8" t="s">
        <v>66</v>
      </c>
      <c r="G23" s="9">
        <v>1.61</v>
      </c>
      <c r="H23" s="9">
        <v>7.96</v>
      </c>
      <c r="I23" s="9">
        <f t="shared" si="3"/>
        <v>6.35</v>
      </c>
      <c r="J23" s="10" t="s">
        <v>21</v>
      </c>
      <c r="K23" s="11">
        <f>170000*I23</f>
        <v>1079500</v>
      </c>
      <c r="L23" s="51">
        <f t="shared" si="4"/>
        <v>170000</v>
      </c>
      <c r="M23" s="12" t="s">
        <v>89</v>
      </c>
      <c r="O23" s="13"/>
    </row>
    <row r="24" spans="2:15" ht="25.5" x14ac:dyDescent="0.2">
      <c r="B24" s="5">
        <v>81</v>
      </c>
      <c r="C24" s="17" t="s">
        <v>23</v>
      </c>
      <c r="D24" s="18" t="s">
        <v>15</v>
      </c>
      <c r="E24" s="181" t="s">
        <v>67</v>
      </c>
      <c r="F24" s="19" t="s">
        <v>68</v>
      </c>
      <c r="G24" s="20">
        <v>0</v>
      </c>
      <c r="H24" s="20">
        <v>6.91</v>
      </c>
      <c r="I24" s="20">
        <f t="shared" si="3"/>
        <v>6.91</v>
      </c>
      <c r="J24" s="21" t="s">
        <v>21</v>
      </c>
      <c r="K24" s="43">
        <v>810000</v>
      </c>
      <c r="L24" s="51">
        <f t="shared" si="4"/>
        <v>117221.41823444284</v>
      </c>
      <c r="M24" s="12" t="s">
        <v>97</v>
      </c>
      <c r="O24" s="13"/>
    </row>
    <row r="25" spans="2:15" ht="25.5" x14ac:dyDescent="0.2">
      <c r="B25" s="5">
        <v>82</v>
      </c>
      <c r="C25" s="17" t="s">
        <v>23</v>
      </c>
      <c r="D25" s="18" t="s">
        <v>15</v>
      </c>
      <c r="E25" s="181" t="s">
        <v>69</v>
      </c>
      <c r="F25" s="19" t="s">
        <v>70</v>
      </c>
      <c r="G25" s="20">
        <v>0</v>
      </c>
      <c r="H25" s="20">
        <v>5.56</v>
      </c>
      <c r="I25" s="20">
        <f t="shared" si="3"/>
        <v>5.56</v>
      </c>
      <c r="J25" s="21" t="s">
        <v>21</v>
      </c>
      <c r="K25" s="43">
        <v>560000</v>
      </c>
      <c r="L25" s="51">
        <f t="shared" si="4"/>
        <v>100719.42446043166</v>
      </c>
      <c r="M25" s="12" t="s">
        <v>97</v>
      </c>
      <c r="O25" s="13"/>
    </row>
    <row r="26" spans="2:15" ht="25.5" x14ac:dyDescent="0.2">
      <c r="B26" s="5">
        <v>83</v>
      </c>
      <c r="C26" s="17" t="s">
        <v>23</v>
      </c>
      <c r="D26" s="18" t="s">
        <v>18</v>
      </c>
      <c r="E26" s="181" t="s">
        <v>71</v>
      </c>
      <c r="F26" s="19" t="s">
        <v>72</v>
      </c>
      <c r="G26" s="20">
        <v>6.6</v>
      </c>
      <c r="H26" s="20">
        <v>14.06</v>
      </c>
      <c r="I26" s="20">
        <f t="shared" si="3"/>
        <v>7.4600000000000009</v>
      </c>
      <c r="J26" s="21" t="s">
        <v>21</v>
      </c>
      <c r="K26" s="43">
        <f>I26*170000</f>
        <v>1268200.0000000002</v>
      </c>
      <c r="L26" s="51">
        <f t="shared" si="4"/>
        <v>170000</v>
      </c>
      <c r="M26" s="12" t="s">
        <v>97</v>
      </c>
      <c r="O26" s="13"/>
    </row>
    <row r="27" spans="2:15" ht="25.5" x14ac:dyDescent="0.2">
      <c r="B27" s="5">
        <v>84</v>
      </c>
      <c r="C27" s="17" t="s">
        <v>23</v>
      </c>
      <c r="D27" s="18" t="s">
        <v>15</v>
      </c>
      <c r="E27" s="181" t="s">
        <v>73</v>
      </c>
      <c r="F27" s="19" t="s">
        <v>74</v>
      </c>
      <c r="G27" s="20">
        <v>13.29</v>
      </c>
      <c r="H27" s="20">
        <v>15.15</v>
      </c>
      <c r="I27" s="20">
        <f t="shared" si="3"/>
        <v>1.8600000000000012</v>
      </c>
      <c r="J27" s="21" t="s">
        <v>19</v>
      </c>
      <c r="K27" s="43">
        <v>559500</v>
      </c>
      <c r="L27" s="51">
        <f t="shared" si="4"/>
        <v>300806.45161290304</v>
      </c>
      <c r="M27" s="12"/>
      <c r="O27" s="13"/>
    </row>
    <row r="28" spans="2:15" ht="25.5" x14ac:dyDescent="0.2">
      <c r="B28" s="5">
        <v>85</v>
      </c>
      <c r="C28" s="6" t="s">
        <v>23</v>
      </c>
      <c r="D28" s="5" t="s">
        <v>18</v>
      </c>
      <c r="E28" s="14" t="s">
        <v>75</v>
      </c>
      <c r="F28" s="8" t="s">
        <v>76</v>
      </c>
      <c r="G28" s="9">
        <v>1.02</v>
      </c>
      <c r="H28" s="9">
        <v>8.44</v>
      </c>
      <c r="I28" s="9">
        <f t="shared" si="3"/>
        <v>7.42</v>
      </c>
      <c r="J28" s="10" t="s">
        <v>21</v>
      </c>
      <c r="K28" s="11">
        <f>I28*170000</f>
        <v>1261400</v>
      </c>
      <c r="L28" s="51">
        <f t="shared" si="4"/>
        <v>170000</v>
      </c>
      <c r="M28" s="12" t="s">
        <v>92</v>
      </c>
      <c r="N28" s="15"/>
      <c r="O28" s="13"/>
    </row>
    <row r="29" spans="2:15" hidden="1" x14ac:dyDescent="0.2">
      <c r="C29" s="22"/>
      <c r="D29" s="23"/>
      <c r="E29" s="22"/>
      <c r="F29" s="22"/>
      <c r="G29" s="22"/>
      <c r="H29" s="22"/>
      <c r="I29" s="24">
        <f>SUM(I3:I28)</f>
        <v>235.041</v>
      </c>
      <c r="J29" s="22"/>
      <c r="K29" s="25">
        <f>SUM(K3:K28)</f>
        <v>77696400</v>
      </c>
      <c r="L29" s="2"/>
      <c r="M29" s="16"/>
    </row>
    <row r="30" spans="2:15" x14ac:dyDescent="0.2">
      <c r="I30" s="45">
        <f>SUM(I29)</f>
        <v>235.041</v>
      </c>
      <c r="J30" s="29" t="s">
        <v>87</v>
      </c>
      <c r="K30" s="1">
        <f>SUM(K29)</f>
        <v>77696400</v>
      </c>
    </row>
    <row r="31" spans="2:15" x14ac:dyDescent="0.2">
      <c r="D31" s="39"/>
      <c r="E31" s="37"/>
      <c r="F31" s="37"/>
      <c r="K31" s="1" t="e">
        <f>SUM(#REF!)</f>
        <v>#REF!</v>
      </c>
    </row>
    <row r="32" spans="2:15" x14ac:dyDescent="0.2">
      <c r="D32" s="39"/>
      <c r="E32" s="37"/>
      <c r="M32" s="185"/>
    </row>
    <row r="33" spans="1:13" ht="16.5" thickBot="1" x14ac:dyDescent="0.3">
      <c r="A33" s="185"/>
      <c r="B33" s="249" t="s">
        <v>358</v>
      </c>
      <c r="C33" s="250"/>
      <c r="D33" s="250"/>
      <c r="E33" s="250"/>
      <c r="F33" s="250"/>
      <c r="G33" s="250"/>
      <c r="H33" s="250"/>
      <c r="I33" s="250"/>
      <c r="J33" s="250"/>
      <c r="K33" s="250"/>
      <c r="L33" s="250"/>
      <c r="M33" s="251"/>
    </row>
    <row r="34" spans="1:13" ht="64.5" customHeight="1" thickBot="1" x14ac:dyDescent="0.25">
      <c r="A34" s="201" t="s">
        <v>378</v>
      </c>
      <c r="B34" s="190" t="s">
        <v>359</v>
      </c>
      <c r="C34" s="190" t="s">
        <v>4</v>
      </c>
      <c r="D34" s="190" t="s">
        <v>360</v>
      </c>
      <c r="E34" s="189" t="s">
        <v>6</v>
      </c>
      <c r="F34" s="190" t="s">
        <v>7</v>
      </c>
      <c r="G34" s="190" t="s">
        <v>361</v>
      </c>
      <c r="H34" s="197" t="s">
        <v>364</v>
      </c>
      <c r="I34" s="189" t="s">
        <v>362</v>
      </c>
      <c r="J34" s="190" t="s">
        <v>363</v>
      </c>
      <c r="K34" s="194" t="s">
        <v>365</v>
      </c>
      <c r="L34" s="195" t="s">
        <v>366</v>
      </c>
      <c r="M34" s="195" t="s">
        <v>367</v>
      </c>
    </row>
    <row r="35" spans="1:13" s="226" customFormat="1" ht="47.25" x14ac:dyDescent="0.2">
      <c r="A35" s="223">
        <v>1</v>
      </c>
      <c r="B35" s="206" t="s">
        <v>368</v>
      </c>
      <c r="C35" s="206" t="s">
        <v>34</v>
      </c>
      <c r="D35" s="206" t="s">
        <v>213</v>
      </c>
      <c r="E35" s="206">
        <v>19.308</v>
      </c>
      <c r="F35" s="206">
        <v>26.835000000000001</v>
      </c>
      <c r="G35" s="207">
        <f>F35-E35</f>
        <v>7.527000000000001</v>
      </c>
      <c r="H35" s="206" t="s">
        <v>369</v>
      </c>
      <c r="I35" s="206" t="s">
        <v>370</v>
      </c>
      <c r="J35" s="206">
        <v>540</v>
      </c>
      <c r="K35" s="224">
        <v>170000</v>
      </c>
      <c r="L35" s="225">
        <v>300000</v>
      </c>
      <c r="M35" s="225">
        <f>G35*K35</f>
        <v>1279590.0000000002</v>
      </c>
    </row>
    <row r="36" spans="1:13" ht="31.5" x14ac:dyDescent="0.2">
      <c r="A36" s="202">
        <v>2</v>
      </c>
      <c r="B36" s="206" t="s">
        <v>368</v>
      </c>
      <c r="C36" s="206" t="s">
        <v>371</v>
      </c>
      <c r="D36" s="206" t="s">
        <v>372</v>
      </c>
      <c r="E36" s="206">
        <v>30.56</v>
      </c>
      <c r="F36" s="206">
        <v>33.9</v>
      </c>
      <c r="G36" s="207">
        <f t="shared" ref="G36:G99" si="5">F36-E36</f>
        <v>3.34</v>
      </c>
      <c r="H36" s="206" t="s">
        <v>373</v>
      </c>
      <c r="I36" s="206" t="s">
        <v>374</v>
      </c>
      <c r="J36" s="206" t="s">
        <v>375</v>
      </c>
      <c r="K36" s="203">
        <v>170000</v>
      </c>
      <c r="L36" s="199">
        <v>300000</v>
      </c>
      <c r="M36" s="198">
        <f>G36*L36</f>
        <v>1002000</v>
      </c>
    </row>
    <row r="37" spans="1:13" ht="47.25" x14ac:dyDescent="0.2">
      <c r="A37" s="202">
        <v>3</v>
      </c>
      <c r="B37" s="206" t="s">
        <v>368</v>
      </c>
      <c r="C37" s="206" t="s">
        <v>371</v>
      </c>
      <c r="D37" s="206" t="s">
        <v>372</v>
      </c>
      <c r="E37" s="206">
        <v>33.9</v>
      </c>
      <c r="F37" s="206">
        <v>42.58</v>
      </c>
      <c r="G37" s="207">
        <f t="shared" si="5"/>
        <v>8.68</v>
      </c>
      <c r="H37" s="206" t="s">
        <v>204</v>
      </c>
      <c r="I37" s="206" t="s">
        <v>376</v>
      </c>
      <c r="J37" s="206">
        <v>1100</v>
      </c>
      <c r="K37" s="203">
        <v>170000</v>
      </c>
      <c r="L37" s="199">
        <v>300000</v>
      </c>
      <c r="M37" s="198">
        <f t="shared" ref="M37:M43" si="6">G37*L37</f>
        <v>2604000</v>
      </c>
    </row>
    <row r="38" spans="1:13" ht="63" x14ac:dyDescent="0.2">
      <c r="A38" s="202">
        <v>4</v>
      </c>
      <c r="B38" s="206" t="s">
        <v>368</v>
      </c>
      <c r="C38" s="206" t="s">
        <v>377</v>
      </c>
      <c r="D38" s="206" t="s">
        <v>224</v>
      </c>
      <c r="E38" s="206">
        <v>15.29</v>
      </c>
      <c r="F38" s="206">
        <v>16.809999999999999</v>
      </c>
      <c r="G38" s="207">
        <f t="shared" si="5"/>
        <v>1.5199999999999996</v>
      </c>
      <c r="H38" s="206" t="s">
        <v>204</v>
      </c>
      <c r="I38" s="206" t="s">
        <v>376</v>
      </c>
      <c r="J38" s="206">
        <v>1100</v>
      </c>
      <c r="K38" s="203">
        <v>170000</v>
      </c>
      <c r="L38" s="199">
        <v>300000</v>
      </c>
      <c r="M38" s="198">
        <f t="shared" si="6"/>
        <v>455999.99999999988</v>
      </c>
    </row>
    <row r="39" spans="1:13" ht="78.75" x14ac:dyDescent="0.2">
      <c r="A39" s="202">
        <v>5</v>
      </c>
      <c r="B39" s="206" t="s">
        <v>379</v>
      </c>
      <c r="C39" s="206" t="s">
        <v>342</v>
      </c>
      <c r="D39" s="206" t="s">
        <v>380</v>
      </c>
      <c r="E39" s="206">
        <v>0</v>
      </c>
      <c r="F39" s="206">
        <v>18.88</v>
      </c>
      <c r="G39" s="207">
        <f t="shared" si="5"/>
        <v>18.88</v>
      </c>
      <c r="H39" s="206" t="s">
        <v>383</v>
      </c>
      <c r="I39" s="222" t="s">
        <v>384</v>
      </c>
      <c r="J39" s="216" t="s">
        <v>387</v>
      </c>
      <c r="K39" s="203">
        <v>170000</v>
      </c>
      <c r="L39" s="199">
        <v>300000</v>
      </c>
      <c r="M39" s="198">
        <f t="shared" si="6"/>
        <v>5664000</v>
      </c>
    </row>
    <row r="40" spans="1:13" ht="141.75" x14ac:dyDescent="0.2">
      <c r="A40" s="202">
        <v>6</v>
      </c>
      <c r="B40" s="206" t="s">
        <v>379</v>
      </c>
      <c r="C40" s="206" t="s">
        <v>381</v>
      </c>
      <c r="D40" s="206" t="s">
        <v>382</v>
      </c>
      <c r="E40" s="206">
        <v>0</v>
      </c>
      <c r="F40" s="206">
        <v>3.2</v>
      </c>
      <c r="G40" s="207">
        <f t="shared" si="5"/>
        <v>3.2</v>
      </c>
      <c r="H40" s="206" t="s">
        <v>385</v>
      </c>
      <c r="I40" s="216" t="s">
        <v>386</v>
      </c>
      <c r="J40" s="216" t="s">
        <v>388</v>
      </c>
      <c r="K40" s="204">
        <v>170000</v>
      </c>
      <c r="L40" s="198">
        <v>300000</v>
      </c>
      <c r="M40" s="200">
        <f>G40*K40</f>
        <v>544000</v>
      </c>
    </row>
    <row r="41" spans="1:13" ht="31.5" x14ac:dyDescent="0.2">
      <c r="A41" s="202">
        <v>7</v>
      </c>
      <c r="B41" s="206" t="s">
        <v>94</v>
      </c>
      <c r="C41" s="206" t="s">
        <v>389</v>
      </c>
      <c r="D41" s="206" t="s">
        <v>390</v>
      </c>
      <c r="E41" s="206">
        <v>13.115</v>
      </c>
      <c r="F41" s="206">
        <v>31.54</v>
      </c>
      <c r="G41" s="207">
        <f t="shared" si="5"/>
        <v>18.424999999999997</v>
      </c>
      <c r="H41" s="206" t="s">
        <v>393</v>
      </c>
      <c r="I41" s="206" t="s">
        <v>394</v>
      </c>
      <c r="J41" s="206">
        <v>350</v>
      </c>
      <c r="K41" s="203">
        <v>170000</v>
      </c>
      <c r="L41" s="199">
        <v>300000</v>
      </c>
      <c r="M41" s="198">
        <f t="shared" si="6"/>
        <v>5527499.9999999991</v>
      </c>
    </row>
    <row r="42" spans="1:13" ht="31.5" x14ac:dyDescent="0.2">
      <c r="A42" s="202">
        <v>8</v>
      </c>
      <c r="B42" s="206" t="s">
        <v>94</v>
      </c>
      <c r="C42" s="206" t="s">
        <v>391</v>
      </c>
      <c r="D42" s="206" t="s">
        <v>392</v>
      </c>
      <c r="E42" s="206">
        <v>0</v>
      </c>
      <c r="F42" s="206">
        <v>7.79</v>
      </c>
      <c r="G42" s="207">
        <f t="shared" si="5"/>
        <v>7.79</v>
      </c>
      <c r="H42" s="206" t="s">
        <v>393</v>
      </c>
      <c r="I42" s="206" t="s">
        <v>394</v>
      </c>
      <c r="J42" s="206">
        <v>350</v>
      </c>
      <c r="K42" s="203">
        <v>170000</v>
      </c>
      <c r="L42" s="199">
        <v>300000</v>
      </c>
      <c r="M42" s="198">
        <f t="shared" si="6"/>
        <v>2337000</v>
      </c>
    </row>
    <row r="43" spans="1:13" ht="47.25" x14ac:dyDescent="0.2">
      <c r="A43" s="202">
        <v>9</v>
      </c>
      <c r="B43" s="206" t="s">
        <v>395</v>
      </c>
      <c r="C43" s="206" t="s">
        <v>186</v>
      </c>
      <c r="D43" s="206" t="s">
        <v>396</v>
      </c>
      <c r="E43" s="206">
        <v>27.04</v>
      </c>
      <c r="F43" s="206">
        <v>27.9</v>
      </c>
      <c r="G43" s="207">
        <f t="shared" si="5"/>
        <v>0.85999999999999943</v>
      </c>
      <c r="H43" s="206" t="s">
        <v>400</v>
      </c>
      <c r="I43" s="206" t="s">
        <v>401</v>
      </c>
      <c r="J43" s="206">
        <v>501</v>
      </c>
      <c r="K43" s="203">
        <v>170000</v>
      </c>
      <c r="L43" s="199">
        <v>300000</v>
      </c>
      <c r="M43" s="198">
        <f t="shared" si="6"/>
        <v>257999.99999999983</v>
      </c>
    </row>
    <row r="44" spans="1:13" ht="31.5" x14ac:dyDescent="0.2">
      <c r="A44" s="202">
        <v>10</v>
      </c>
      <c r="B44" s="206" t="s">
        <v>395</v>
      </c>
      <c r="C44" s="206" t="s">
        <v>52</v>
      </c>
      <c r="D44" s="206" t="s">
        <v>397</v>
      </c>
      <c r="E44" s="206">
        <v>28.6</v>
      </c>
      <c r="F44" s="206">
        <v>33.33</v>
      </c>
      <c r="G44" s="207">
        <f t="shared" si="5"/>
        <v>4.7299999999999969</v>
      </c>
      <c r="H44" s="216" t="s">
        <v>402</v>
      </c>
      <c r="I44" s="216" t="s">
        <v>403</v>
      </c>
      <c r="J44" s="216" t="s">
        <v>406</v>
      </c>
      <c r="K44" s="204">
        <v>170000</v>
      </c>
      <c r="L44" s="198">
        <v>300000</v>
      </c>
      <c r="M44" s="200">
        <f t="shared" ref="M44:M56" si="7">G44*K44</f>
        <v>804099.99999999942</v>
      </c>
    </row>
    <row r="45" spans="1:13" ht="31.5" x14ac:dyDescent="0.2">
      <c r="A45" s="202">
        <v>11</v>
      </c>
      <c r="B45" s="206" t="s">
        <v>395</v>
      </c>
      <c r="C45" s="206" t="s">
        <v>52</v>
      </c>
      <c r="D45" s="206" t="s">
        <v>397</v>
      </c>
      <c r="E45" s="206">
        <v>23.4</v>
      </c>
      <c r="F45" s="206">
        <v>27.11</v>
      </c>
      <c r="G45" s="207">
        <f t="shared" si="5"/>
        <v>3.7100000000000009</v>
      </c>
      <c r="H45" s="216" t="s">
        <v>404</v>
      </c>
      <c r="I45" s="206" t="s">
        <v>405</v>
      </c>
      <c r="J45" s="206">
        <v>264</v>
      </c>
      <c r="K45" s="204">
        <v>170000</v>
      </c>
      <c r="L45" s="198">
        <v>300000</v>
      </c>
      <c r="M45" s="200">
        <f t="shared" si="7"/>
        <v>630700.00000000012</v>
      </c>
    </row>
    <row r="46" spans="1:13" ht="63" x14ac:dyDescent="0.2">
      <c r="A46" s="202">
        <v>12</v>
      </c>
      <c r="B46" s="206" t="s">
        <v>395</v>
      </c>
      <c r="C46" s="206" t="s">
        <v>398</v>
      </c>
      <c r="D46" s="206" t="s">
        <v>399</v>
      </c>
      <c r="E46" s="206">
        <v>0</v>
      </c>
      <c r="F46" s="206">
        <v>8.6</v>
      </c>
      <c r="G46" s="207">
        <f t="shared" si="5"/>
        <v>8.6</v>
      </c>
      <c r="H46" s="206" t="s">
        <v>402</v>
      </c>
      <c r="I46" s="206" t="s">
        <v>405</v>
      </c>
      <c r="J46" s="206">
        <v>264</v>
      </c>
      <c r="K46" s="204">
        <v>170000</v>
      </c>
      <c r="L46" s="198">
        <v>300000</v>
      </c>
      <c r="M46" s="200">
        <f t="shared" si="7"/>
        <v>1462000</v>
      </c>
    </row>
    <row r="47" spans="1:13" ht="15.75" x14ac:dyDescent="0.2">
      <c r="A47" s="202">
        <v>13</v>
      </c>
      <c r="B47" s="253" t="s">
        <v>407</v>
      </c>
      <c r="C47" s="253" t="s">
        <v>101</v>
      </c>
      <c r="D47" s="253" t="s">
        <v>102</v>
      </c>
      <c r="E47" s="206">
        <v>1.617</v>
      </c>
      <c r="F47" s="206">
        <v>9.8369999999999997</v>
      </c>
      <c r="G47" s="207">
        <f t="shared" si="5"/>
        <v>8.2199999999999989</v>
      </c>
      <c r="H47" s="206" t="s">
        <v>412</v>
      </c>
      <c r="I47" s="252" t="s">
        <v>414</v>
      </c>
      <c r="J47" s="252" t="s">
        <v>417</v>
      </c>
      <c r="K47" s="204">
        <v>170000</v>
      </c>
      <c r="L47" s="198">
        <v>300000</v>
      </c>
      <c r="M47" s="200">
        <f t="shared" si="7"/>
        <v>1397399.9999999998</v>
      </c>
    </row>
    <row r="48" spans="1:13" ht="15.75" x14ac:dyDescent="0.2">
      <c r="A48" s="202">
        <v>14</v>
      </c>
      <c r="B48" s="253"/>
      <c r="C48" s="253"/>
      <c r="D48" s="253"/>
      <c r="E48" s="206">
        <v>9.8369999999999997</v>
      </c>
      <c r="F48" s="206">
        <v>10.737</v>
      </c>
      <c r="G48" s="207">
        <f t="shared" si="5"/>
        <v>0.90000000000000036</v>
      </c>
      <c r="H48" s="206" t="s">
        <v>400</v>
      </c>
      <c r="I48" s="253"/>
      <c r="J48" s="253"/>
      <c r="K48" s="203">
        <v>170000</v>
      </c>
      <c r="L48" s="199">
        <v>300000</v>
      </c>
      <c r="M48" s="198">
        <f t="shared" ref="M48" si="8">G48*L48</f>
        <v>270000.00000000012</v>
      </c>
    </row>
    <row r="49" spans="1:13" ht="15.75" x14ac:dyDescent="0.2">
      <c r="A49" s="202">
        <v>15</v>
      </c>
      <c r="B49" s="253"/>
      <c r="C49" s="253"/>
      <c r="D49" s="253"/>
      <c r="E49" s="206">
        <v>10.737</v>
      </c>
      <c r="F49" s="206">
        <v>16.939</v>
      </c>
      <c r="G49" s="207">
        <f t="shared" si="5"/>
        <v>6.202</v>
      </c>
      <c r="H49" s="206" t="s">
        <v>412</v>
      </c>
      <c r="I49" s="253"/>
      <c r="J49" s="253"/>
      <c r="K49" s="204">
        <v>170000</v>
      </c>
      <c r="L49" s="198">
        <v>300000</v>
      </c>
      <c r="M49" s="200">
        <f t="shared" si="7"/>
        <v>1054340</v>
      </c>
    </row>
    <row r="50" spans="1:13" ht="15.75" x14ac:dyDescent="0.2">
      <c r="A50" s="202">
        <v>16</v>
      </c>
      <c r="B50" s="253"/>
      <c r="C50" s="253"/>
      <c r="D50" s="253"/>
      <c r="E50" s="206">
        <v>16.939</v>
      </c>
      <c r="F50" s="206">
        <v>17.966999999999999</v>
      </c>
      <c r="G50" s="207">
        <f t="shared" si="5"/>
        <v>1.0279999999999987</v>
      </c>
      <c r="H50" s="206" t="s">
        <v>400</v>
      </c>
      <c r="I50" s="253"/>
      <c r="J50" s="253"/>
      <c r="K50" s="203">
        <v>170000</v>
      </c>
      <c r="L50" s="199">
        <v>300000</v>
      </c>
      <c r="M50" s="198">
        <f t="shared" ref="M50" si="9">G50*L50</f>
        <v>308399.99999999959</v>
      </c>
    </row>
    <row r="51" spans="1:13" ht="47.25" x14ac:dyDescent="0.2">
      <c r="A51" s="202">
        <v>17</v>
      </c>
      <c r="B51" s="206" t="s">
        <v>407</v>
      </c>
      <c r="C51" s="206" t="s">
        <v>113</v>
      </c>
      <c r="D51" s="206" t="s">
        <v>114</v>
      </c>
      <c r="E51" s="206">
        <v>0.41199999999999998</v>
      </c>
      <c r="F51" s="206">
        <v>19.204999999999998</v>
      </c>
      <c r="G51" s="207">
        <f t="shared" si="5"/>
        <v>18.792999999999999</v>
      </c>
      <c r="H51" s="206" t="s">
        <v>412</v>
      </c>
      <c r="I51" s="216" t="s">
        <v>418</v>
      </c>
      <c r="J51" s="216" t="s">
        <v>419</v>
      </c>
      <c r="K51" s="204">
        <v>170000</v>
      </c>
      <c r="L51" s="198">
        <v>300000</v>
      </c>
      <c r="M51" s="200">
        <f t="shared" si="7"/>
        <v>3194810</v>
      </c>
    </row>
    <row r="52" spans="1:13" ht="15.75" x14ac:dyDescent="0.2">
      <c r="A52" s="202">
        <v>18</v>
      </c>
      <c r="B52" s="206" t="s">
        <v>407</v>
      </c>
      <c r="C52" s="206" t="s">
        <v>121</v>
      </c>
      <c r="D52" s="206" t="s">
        <v>122</v>
      </c>
      <c r="E52" s="206">
        <v>7.141</v>
      </c>
      <c r="F52" s="206">
        <v>14.913</v>
      </c>
      <c r="G52" s="207">
        <f t="shared" si="5"/>
        <v>7.7720000000000002</v>
      </c>
      <c r="H52" s="206" t="s">
        <v>412</v>
      </c>
      <c r="I52" s="216" t="s">
        <v>413</v>
      </c>
      <c r="J52" s="216">
        <v>312</v>
      </c>
      <c r="K52" s="204">
        <v>170000</v>
      </c>
      <c r="L52" s="198">
        <v>300000</v>
      </c>
      <c r="M52" s="200">
        <f t="shared" si="7"/>
        <v>1321240</v>
      </c>
    </row>
    <row r="53" spans="1:13" ht="15.75" x14ac:dyDescent="0.2">
      <c r="A53" s="202">
        <v>19</v>
      </c>
      <c r="B53" s="253" t="s">
        <v>407</v>
      </c>
      <c r="C53" s="253" t="s">
        <v>130</v>
      </c>
      <c r="D53" s="253" t="s">
        <v>131</v>
      </c>
      <c r="E53" s="206">
        <v>0</v>
      </c>
      <c r="F53" s="206">
        <v>8.0299999999999994</v>
      </c>
      <c r="G53" s="207">
        <f t="shared" si="5"/>
        <v>8.0299999999999994</v>
      </c>
      <c r="H53" s="206" t="s">
        <v>412</v>
      </c>
      <c r="I53" s="252" t="s">
        <v>413</v>
      </c>
      <c r="J53" s="252">
        <v>312</v>
      </c>
      <c r="K53" s="204">
        <v>170000</v>
      </c>
      <c r="L53" s="198">
        <v>300000</v>
      </c>
      <c r="M53" s="200">
        <f t="shared" si="7"/>
        <v>1365100</v>
      </c>
    </row>
    <row r="54" spans="1:13" ht="15.75" x14ac:dyDescent="0.2">
      <c r="A54" s="202">
        <v>20</v>
      </c>
      <c r="B54" s="253"/>
      <c r="C54" s="253"/>
      <c r="D54" s="253"/>
      <c r="E54" s="206">
        <v>8.0299999999999994</v>
      </c>
      <c r="F54" s="206">
        <v>9.0299999999999994</v>
      </c>
      <c r="G54" s="207">
        <f t="shared" si="5"/>
        <v>1</v>
      </c>
      <c r="H54" s="206" t="s">
        <v>400</v>
      </c>
      <c r="I54" s="253"/>
      <c r="J54" s="253"/>
      <c r="K54" s="203">
        <v>170000</v>
      </c>
      <c r="L54" s="199">
        <v>300000</v>
      </c>
      <c r="M54" s="198">
        <f t="shared" ref="M54" si="10">G54*L54</f>
        <v>300000</v>
      </c>
    </row>
    <row r="55" spans="1:13" ht="15.75" x14ac:dyDescent="0.2">
      <c r="A55" s="202">
        <v>21</v>
      </c>
      <c r="B55" s="253"/>
      <c r="C55" s="253"/>
      <c r="D55" s="253"/>
      <c r="E55" s="206">
        <v>9.0299999999999994</v>
      </c>
      <c r="F55" s="206">
        <v>10.712999999999999</v>
      </c>
      <c r="G55" s="207">
        <f t="shared" si="5"/>
        <v>1.6829999999999998</v>
      </c>
      <c r="H55" s="206" t="s">
        <v>412</v>
      </c>
      <c r="I55" s="253"/>
      <c r="J55" s="253"/>
      <c r="K55" s="204">
        <v>170000</v>
      </c>
      <c r="L55" s="198">
        <v>300000</v>
      </c>
      <c r="M55" s="200">
        <f t="shared" si="7"/>
        <v>286110</v>
      </c>
    </row>
    <row r="56" spans="1:13" ht="47.25" x14ac:dyDescent="0.2">
      <c r="A56" s="202">
        <v>22</v>
      </c>
      <c r="B56" s="206" t="s">
        <v>407</v>
      </c>
      <c r="C56" s="206" t="s">
        <v>135</v>
      </c>
      <c r="D56" s="206" t="s">
        <v>136</v>
      </c>
      <c r="E56" s="206">
        <v>8.5779999999999994</v>
      </c>
      <c r="F56" s="206">
        <v>20.757999999999999</v>
      </c>
      <c r="G56" s="207">
        <f t="shared" si="5"/>
        <v>12.18</v>
      </c>
      <c r="H56" s="206" t="s">
        <v>412</v>
      </c>
      <c r="I56" s="216" t="s">
        <v>415</v>
      </c>
      <c r="J56" s="216" t="s">
        <v>420</v>
      </c>
      <c r="K56" s="204">
        <v>170000</v>
      </c>
      <c r="L56" s="198">
        <v>300000</v>
      </c>
      <c r="M56" s="200">
        <f t="shared" si="7"/>
        <v>2070600</v>
      </c>
    </row>
    <row r="57" spans="1:13" ht="47.25" x14ac:dyDescent="0.2">
      <c r="A57" s="202">
        <v>23</v>
      </c>
      <c r="B57" s="206" t="s">
        <v>407</v>
      </c>
      <c r="C57" s="206" t="s">
        <v>408</v>
      </c>
      <c r="D57" s="206" t="s">
        <v>409</v>
      </c>
      <c r="E57" s="206">
        <v>59.244</v>
      </c>
      <c r="F57" s="206">
        <v>60.02</v>
      </c>
      <c r="G57" s="207">
        <f t="shared" si="5"/>
        <v>0.77600000000000335</v>
      </c>
      <c r="H57" s="206" t="s">
        <v>400</v>
      </c>
      <c r="I57" s="216" t="s">
        <v>416</v>
      </c>
      <c r="J57" s="216" t="s">
        <v>421</v>
      </c>
      <c r="K57" s="203">
        <v>170000</v>
      </c>
      <c r="L57" s="199">
        <v>300000</v>
      </c>
      <c r="M57" s="198">
        <f t="shared" ref="M57:M60" si="11">G57*L57</f>
        <v>232800.00000000102</v>
      </c>
    </row>
    <row r="58" spans="1:13" ht="31.5" x14ac:dyDescent="0.2">
      <c r="A58" s="211">
        <v>24</v>
      </c>
      <c r="B58" s="206" t="s">
        <v>407</v>
      </c>
      <c r="C58" s="206" t="s">
        <v>410</v>
      </c>
      <c r="D58" s="206" t="s">
        <v>411</v>
      </c>
      <c r="E58" s="206">
        <v>27.14</v>
      </c>
      <c r="F58" s="206">
        <v>33.268000000000001</v>
      </c>
      <c r="G58" s="207">
        <f t="shared" si="5"/>
        <v>6.1280000000000001</v>
      </c>
      <c r="H58" s="206" t="s">
        <v>400</v>
      </c>
      <c r="I58" s="216" t="s">
        <v>407</v>
      </c>
      <c r="J58" s="217">
        <v>7016</v>
      </c>
      <c r="K58" s="203">
        <v>170000</v>
      </c>
      <c r="L58" s="199">
        <v>300000</v>
      </c>
      <c r="M58" s="198">
        <f t="shared" si="11"/>
        <v>1838400</v>
      </c>
    </row>
    <row r="59" spans="1:13" ht="47.25" x14ac:dyDescent="0.2">
      <c r="A59" s="202">
        <v>25</v>
      </c>
      <c r="B59" s="216" t="s">
        <v>433</v>
      </c>
      <c r="C59" s="206" t="s">
        <v>422</v>
      </c>
      <c r="D59" s="218" t="s">
        <v>427</v>
      </c>
      <c r="E59" s="206">
        <v>65.94</v>
      </c>
      <c r="F59" s="206">
        <v>70.87</v>
      </c>
      <c r="G59" s="207">
        <f t="shared" si="5"/>
        <v>4.9300000000000068</v>
      </c>
      <c r="H59" s="216" t="s">
        <v>393</v>
      </c>
      <c r="I59" s="216" t="s">
        <v>428</v>
      </c>
      <c r="J59" s="216">
        <v>467</v>
      </c>
      <c r="K59" s="203">
        <v>170000</v>
      </c>
      <c r="L59" s="199">
        <v>300000</v>
      </c>
      <c r="M59" s="198">
        <f t="shared" si="11"/>
        <v>1479000.0000000021</v>
      </c>
    </row>
    <row r="60" spans="1:13" ht="47.25" x14ac:dyDescent="0.2">
      <c r="A60" s="202">
        <v>26</v>
      </c>
      <c r="B60" s="216" t="s">
        <v>433</v>
      </c>
      <c r="C60" s="206" t="s">
        <v>73</v>
      </c>
      <c r="D60" s="218" t="s">
        <v>423</v>
      </c>
      <c r="E60" s="206">
        <v>13.285</v>
      </c>
      <c r="F60" s="206">
        <v>15.15</v>
      </c>
      <c r="G60" s="207">
        <f t="shared" si="5"/>
        <v>1.8650000000000002</v>
      </c>
      <c r="H60" s="216" t="s">
        <v>393</v>
      </c>
      <c r="I60" s="216" t="s">
        <v>431</v>
      </c>
      <c r="J60" s="216" t="s">
        <v>432</v>
      </c>
      <c r="K60" s="203">
        <v>170000</v>
      </c>
      <c r="L60" s="199">
        <v>300000</v>
      </c>
      <c r="M60" s="198">
        <f t="shared" si="11"/>
        <v>559500.00000000012</v>
      </c>
    </row>
    <row r="61" spans="1:13" ht="47.25" x14ac:dyDescent="0.2">
      <c r="A61" s="202">
        <v>27</v>
      </c>
      <c r="B61" s="216" t="s">
        <v>433</v>
      </c>
      <c r="C61" s="206" t="s">
        <v>73</v>
      </c>
      <c r="D61" s="218" t="s">
        <v>423</v>
      </c>
      <c r="E61" s="206">
        <v>15.15</v>
      </c>
      <c r="F61" s="206">
        <v>17.855</v>
      </c>
      <c r="G61" s="207">
        <f t="shared" si="5"/>
        <v>2.7050000000000001</v>
      </c>
      <c r="H61" s="216" t="s">
        <v>369</v>
      </c>
      <c r="I61" s="216" t="s">
        <v>431</v>
      </c>
      <c r="J61" s="216" t="s">
        <v>432</v>
      </c>
      <c r="K61" s="204">
        <v>170000</v>
      </c>
      <c r="L61" s="210">
        <v>300000</v>
      </c>
      <c r="M61" s="200">
        <f t="shared" ref="M61:M66" si="12">G61*K61</f>
        <v>459850</v>
      </c>
    </row>
    <row r="62" spans="1:13" ht="47.25" x14ac:dyDescent="0.2">
      <c r="A62" s="202">
        <v>28</v>
      </c>
      <c r="B62" s="216" t="s">
        <v>433</v>
      </c>
      <c r="C62" s="206" t="s">
        <v>73</v>
      </c>
      <c r="D62" s="218" t="s">
        <v>423</v>
      </c>
      <c r="E62" s="206">
        <v>0.73</v>
      </c>
      <c r="F62" s="206">
        <v>13.285</v>
      </c>
      <c r="G62" s="207">
        <f t="shared" si="5"/>
        <v>12.555</v>
      </c>
      <c r="H62" s="216" t="s">
        <v>369</v>
      </c>
      <c r="I62" s="216" t="s">
        <v>431</v>
      </c>
      <c r="J62" s="216" t="s">
        <v>432</v>
      </c>
      <c r="K62" s="204">
        <v>170000</v>
      </c>
      <c r="L62" s="210">
        <v>300000</v>
      </c>
      <c r="M62" s="200">
        <f t="shared" si="12"/>
        <v>2134350</v>
      </c>
    </row>
    <row r="63" spans="1:13" ht="47.25" x14ac:dyDescent="0.2">
      <c r="A63" s="202">
        <v>29</v>
      </c>
      <c r="B63" s="216" t="s">
        <v>433</v>
      </c>
      <c r="C63" s="206" t="s">
        <v>65</v>
      </c>
      <c r="D63" s="218" t="s">
        <v>424</v>
      </c>
      <c r="E63" s="206">
        <v>1.61</v>
      </c>
      <c r="F63" s="206">
        <v>9.84</v>
      </c>
      <c r="G63" s="207">
        <f t="shared" si="5"/>
        <v>8.23</v>
      </c>
      <c r="H63" s="216" t="s">
        <v>369</v>
      </c>
      <c r="I63" s="216" t="s">
        <v>429</v>
      </c>
      <c r="J63" s="216">
        <v>814</v>
      </c>
      <c r="K63" s="204">
        <v>170000</v>
      </c>
      <c r="L63" s="210">
        <v>300000</v>
      </c>
      <c r="M63" s="200">
        <f t="shared" si="12"/>
        <v>1399100</v>
      </c>
    </row>
    <row r="64" spans="1:13" ht="31.5" x14ac:dyDescent="0.2">
      <c r="A64" s="202">
        <v>30</v>
      </c>
      <c r="B64" s="216" t="s">
        <v>433</v>
      </c>
      <c r="C64" s="206" t="s">
        <v>425</v>
      </c>
      <c r="D64" s="218" t="s">
        <v>426</v>
      </c>
      <c r="E64" s="206">
        <v>9.5</v>
      </c>
      <c r="F64" s="206">
        <v>11.2</v>
      </c>
      <c r="G64" s="207">
        <f t="shared" si="5"/>
        <v>1.6999999999999993</v>
      </c>
      <c r="H64" s="216" t="s">
        <v>369</v>
      </c>
      <c r="I64" s="216" t="s">
        <v>430</v>
      </c>
      <c r="J64" s="216">
        <v>241</v>
      </c>
      <c r="K64" s="204">
        <v>170000</v>
      </c>
      <c r="L64" s="210">
        <v>300000</v>
      </c>
      <c r="M64" s="200">
        <f t="shared" si="12"/>
        <v>288999.99999999988</v>
      </c>
    </row>
    <row r="65" spans="1:13" ht="47.25" x14ac:dyDescent="0.2">
      <c r="A65" s="212">
        <v>31</v>
      </c>
      <c r="B65" s="206" t="s">
        <v>191</v>
      </c>
      <c r="C65" s="206" t="s">
        <v>192</v>
      </c>
      <c r="D65" s="206" t="s">
        <v>434</v>
      </c>
      <c r="E65" s="206">
        <v>10.8</v>
      </c>
      <c r="F65" s="206">
        <v>14.07</v>
      </c>
      <c r="G65" s="207">
        <f t="shared" si="5"/>
        <v>3.2699999999999996</v>
      </c>
      <c r="H65" s="206" t="s">
        <v>188</v>
      </c>
      <c r="I65" s="206" t="s">
        <v>194</v>
      </c>
      <c r="J65" s="206">
        <v>344</v>
      </c>
      <c r="K65" s="204">
        <v>170000</v>
      </c>
      <c r="L65" s="210">
        <v>300000</v>
      </c>
      <c r="M65" s="200">
        <f t="shared" si="12"/>
        <v>555899.99999999988</v>
      </c>
    </row>
    <row r="66" spans="1:13" ht="94.5" x14ac:dyDescent="0.2">
      <c r="A66" s="202">
        <v>32</v>
      </c>
      <c r="B66" s="206" t="s">
        <v>191</v>
      </c>
      <c r="C66" s="206" t="s">
        <v>186</v>
      </c>
      <c r="D66" s="206" t="s">
        <v>187</v>
      </c>
      <c r="E66" s="206">
        <v>11.1</v>
      </c>
      <c r="F66" s="206">
        <v>13</v>
      </c>
      <c r="G66" s="207">
        <f t="shared" si="5"/>
        <v>1.9000000000000004</v>
      </c>
      <c r="H66" s="216" t="s">
        <v>188</v>
      </c>
      <c r="I66" s="216" t="s">
        <v>435</v>
      </c>
      <c r="J66" s="216">
        <v>781</v>
      </c>
      <c r="K66" s="204">
        <v>170000</v>
      </c>
      <c r="L66" s="210">
        <v>300000</v>
      </c>
      <c r="M66" s="200">
        <f t="shared" si="12"/>
        <v>323000.00000000006</v>
      </c>
    </row>
    <row r="67" spans="1:13" ht="47.25" x14ac:dyDescent="0.2">
      <c r="A67" s="202">
        <v>33</v>
      </c>
      <c r="B67" s="206" t="s">
        <v>436</v>
      </c>
      <c r="C67" s="206" t="s">
        <v>233</v>
      </c>
      <c r="D67" s="206" t="s">
        <v>437</v>
      </c>
      <c r="E67" s="206">
        <v>13.45</v>
      </c>
      <c r="F67" s="206">
        <v>24.15</v>
      </c>
      <c r="G67" s="207">
        <f t="shared" si="5"/>
        <v>10.7</v>
      </c>
      <c r="H67" s="206" t="s">
        <v>438</v>
      </c>
      <c r="I67" s="206" t="s">
        <v>439</v>
      </c>
      <c r="J67" s="206">
        <v>510</v>
      </c>
      <c r="K67" s="203">
        <v>170000</v>
      </c>
      <c r="L67" s="199">
        <v>300000</v>
      </c>
      <c r="M67" s="198">
        <f t="shared" ref="M67:M68" si="13">G67*L67</f>
        <v>3210000</v>
      </c>
    </row>
    <row r="68" spans="1:13" ht="47.25" x14ac:dyDescent="0.2">
      <c r="A68" s="202">
        <v>34</v>
      </c>
      <c r="B68" s="206" t="s">
        <v>436</v>
      </c>
      <c r="C68" s="206" t="s">
        <v>233</v>
      </c>
      <c r="D68" s="206" t="s">
        <v>437</v>
      </c>
      <c r="E68" s="206">
        <v>24.15</v>
      </c>
      <c r="F68" s="206">
        <v>27.95</v>
      </c>
      <c r="G68" s="207">
        <f t="shared" si="5"/>
        <v>3.8000000000000007</v>
      </c>
      <c r="H68" s="206" t="s">
        <v>438</v>
      </c>
      <c r="I68" s="206" t="s">
        <v>440</v>
      </c>
      <c r="J68" s="206">
        <v>510</v>
      </c>
      <c r="K68" s="203">
        <v>170000</v>
      </c>
      <c r="L68" s="199">
        <v>300000</v>
      </c>
      <c r="M68" s="198">
        <f t="shared" si="13"/>
        <v>1140000.0000000002</v>
      </c>
    </row>
    <row r="69" spans="1:13" ht="31.5" x14ac:dyDescent="0.2">
      <c r="A69" s="202">
        <v>35</v>
      </c>
      <c r="B69" s="206" t="s">
        <v>441</v>
      </c>
      <c r="C69" s="219" t="s">
        <v>442</v>
      </c>
      <c r="D69" s="219" t="s">
        <v>443</v>
      </c>
      <c r="E69" s="219">
        <v>0</v>
      </c>
      <c r="F69" s="219">
        <v>5.59</v>
      </c>
      <c r="G69" s="207">
        <f t="shared" si="5"/>
        <v>5.59</v>
      </c>
      <c r="H69" s="219" t="s">
        <v>402</v>
      </c>
      <c r="I69" s="219" t="s">
        <v>450</v>
      </c>
      <c r="J69" s="206" t="s">
        <v>451</v>
      </c>
      <c r="K69" s="204">
        <v>170000</v>
      </c>
      <c r="L69" s="210">
        <v>300000</v>
      </c>
      <c r="M69" s="200">
        <f t="shared" ref="M69:M108" si="14">G69*K69</f>
        <v>950300</v>
      </c>
    </row>
    <row r="70" spans="1:13" ht="31.5" x14ac:dyDescent="0.2">
      <c r="A70" s="202">
        <v>36</v>
      </c>
      <c r="B70" s="206" t="s">
        <v>441</v>
      </c>
      <c r="C70" s="219" t="s">
        <v>444</v>
      </c>
      <c r="D70" s="219" t="s">
        <v>445</v>
      </c>
      <c r="E70" s="219">
        <v>0.3</v>
      </c>
      <c r="F70" s="219">
        <v>11.07</v>
      </c>
      <c r="G70" s="207">
        <f t="shared" si="5"/>
        <v>10.77</v>
      </c>
      <c r="H70" s="219" t="s">
        <v>402</v>
      </c>
      <c r="I70" s="219" t="s">
        <v>452</v>
      </c>
      <c r="J70" s="206" t="s">
        <v>453</v>
      </c>
      <c r="K70" s="204">
        <v>170000</v>
      </c>
      <c r="L70" s="210">
        <v>300000</v>
      </c>
      <c r="M70" s="200">
        <f t="shared" si="14"/>
        <v>1830900</v>
      </c>
    </row>
    <row r="71" spans="1:13" ht="31.5" x14ac:dyDescent="0.2">
      <c r="A71" s="202">
        <v>37</v>
      </c>
      <c r="B71" s="206" t="s">
        <v>441</v>
      </c>
      <c r="C71" s="219" t="s">
        <v>444</v>
      </c>
      <c r="D71" s="219" t="s">
        <v>445</v>
      </c>
      <c r="E71" s="219">
        <v>13.01</v>
      </c>
      <c r="F71" s="219">
        <v>19.309999999999999</v>
      </c>
      <c r="G71" s="207">
        <f t="shared" si="5"/>
        <v>6.2999999999999989</v>
      </c>
      <c r="H71" s="219" t="s">
        <v>402</v>
      </c>
      <c r="I71" s="219" t="s">
        <v>452</v>
      </c>
      <c r="J71" s="206" t="s">
        <v>453</v>
      </c>
      <c r="K71" s="204">
        <v>170000</v>
      </c>
      <c r="L71" s="210">
        <v>300000</v>
      </c>
      <c r="M71" s="200">
        <f t="shared" si="14"/>
        <v>1070999.9999999998</v>
      </c>
    </row>
    <row r="72" spans="1:13" ht="31.5" x14ac:dyDescent="0.2">
      <c r="A72" s="202">
        <v>38</v>
      </c>
      <c r="B72" s="206" t="s">
        <v>441</v>
      </c>
      <c r="C72" s="219" t="s">
        <v>38</v>
      </c>
      <c r="D72" s="219" t="s">
        <v>446</v>
      </c>
      <c r="E72" s="219">
        <v>44.94</v>
      </c>
      <c r="F72" s="219">
        <v>54.05</v>
      </c>
      <c r="G72" s="207">
        <f t="shared" si="5"/>
        <v>9.11</v>
      </c>
      <c r="H72" s="219" t="s">
        <v>402</v>
      </c>
      <c r="I72" s="219" t="s">
        <v>452</v>
      </c>
      <c r="J72" s="206" t="s">
        <v>453</v>
      </c>
      <c r="K72" s="204">
        <v>170000</v>
      </c>
      <c r="L72" s="210">
        <v>300000</v>
      </c>
      <c r="M72" s="200">
        <f t="shared" si="14"/>
        <v>1548700</v>
      </c>
    </row>
    <row r="73" spans="1:13" ht="31.5" x14ac:dyDescent="0.2">
      <c r="A73" s="202">
        <v>39</v>
      </c>
      <c r="B73" s="206" t="s">
        <v>441</v>
      </c>
      <c r="C73" s="219" t="s">
        <v>447</v>
      </c>
      <c r="D73" s="219" t="s">
        <v>448</v>
      </c>
      <c r="E73" s="219">
        <v>2.02</v>
      </c>
      <c r="F73" s="219">
        <v>8.34</v>
      </c>
      <c r="G73" s="207">
        <f t="shared" si="5"/>
        <v>6.32</v>
      </c>
      <c r="H73" s="219" t="s">
        <v>402</v>
      </c>
      <c r="I73" s="219" t="s">
        <v>454</v>
      </c>
      <c r="J73" s="206" t="s">
        <v>455</v>
      </c>
      <c r="K73" s="204">
        <v>170000</v>
      </c>
      <c r="L73" s="210">
        <v>300000</v>
      </c>
      <c r="M73" s="200">
        <f t="shared" si="14"/>
        <v>1074400</v>
      </c>
    </row>
    <row r="74" spans="1:13" ht="47.25" x14ac:dyDescent="0.2">
      <c r="A74" s="202">
        <v>40</v>
      </c>
      <c r="B74" s="206" t="s">
        <v>441</v>
      </c>
      <c r="C74" s="219" t="s">
        <v>75</v>
      </c>
      <c r="D74" s="219" t="s">
        <v>449</v>
      </c>
      <c r="E74" s="219">
        <v>1.04</v>
      </c>
      <c r="F74" s="219">
        <v>8.34</v>
      </c>
      <c r="G74" s="207">
        <f t="shared" si="5"/>
        <v>7.3</v>
      </c>
      <c r="H74" s="219" t="s">
        <v>402</v>
      </c>
      <c r="I74" s="219" t="s">
        <v>454</v>
      </c>
      <c r="J74" s="206" t="s">
        <v>455</v>
      </c>
      <c r="K74" s="204">
        <v>170000</v>
      </c>
      <c r="L74" s="210">
        <v>300000</v>
      </c>
      <c r="M74" s="200">
        <f t="shared" si="14"/>
        <v>1241000</v>
      </c>
    </row>
    <row r="75" spans="1:13" ht="31.5" x14ac:dyDescent="0.2">
      <c r="A75" s="202">
        <v>41</v>
      </c>
      <c r="B75" s="219" t="s">
        <v>97</v>
      </c>
      <c r="C75" s="219" t="s">
        <v>67</v>
      </c>
      <c r="D75" s="219" t="s">
        <v>68</v>
      </c>
      <c r="E75" s="219">
        <v>0</v>
      </c>
      <c r="F75" s="219">
        <v>6.91</v>
      </c>
      <c r="G75" s="207">
        <f t="shared" si="5"/>
        <v>6.91</v>
      </c>
      <c r="H75" s="219" t="s">
        <v>86</v>
      </c>
      <c r="I75" s="219" t="s">
        <v>456</v>
      </c>
      <c r="J75" s="219">
        <v>2456</v>
      </c>
      <c r="K75" s="204">
        <v>170000</v>
      </c>
      <c r="L75" s="210">
        <v>300000</v>
      </c>
      <c r="M75" s="200">
        <f t="shared" si="14"/>
        <v>1174700</v>
      </c>
    </row>
    <row r="76" spans="1:13" ht="31.5" x14ac:dyDescent="0.2">
      <c r="A76" s="202">
        <v>42</v>
      </c>
      <c r="B76" s="219" t="s">
        <v>97</v>
      </c>
      <c r="C76" s="219" t="s">
        <v>69</v>
      </c>
      <c r="D76" s="219" t="s">
        <v>457</v>
      </c>
      <c r="E76" s="219">
        <v>0</v>
      </c>
      <c r="F76" s="219">
        <v>5.56</v>
      </c>
      <c r="G76" s="207">
        <f t="shared" si="5"/>
        <v>5.56</v>
      </c>
      <c r="H76" s="219" t="s">
        <v>86</v>
      </c>
      <c r="I76" s="219" t="s">
        <v>456</v>
      </c>
      <c r="J76" s="219">
        <v>2456</v>
      </c>
      <c r="K76" s="204">
        <v>170000</v>
      </c>
      <c r="L76" s="210">
        <v>300000</v>
      </c>
      <c r="M76" s="200">
        <f t="shared" si="14"/>
        <v>945199.99999999988</v>
      </c>
    </row>
    <row r="77" spans="1:13" ht="31.5" x14ac:dyDescent="0.2">
      <c r="A77" s="202">
        <v>43</v>
      </c>
      <c r="B77" s="219" t="s">
        <v>97</v>
      </c>
      <c r="C77" s="219" t="s">
        <v>71</v>
      </c>
      <c r="D77" s="219" t="s">
        <v>458</v>
      </c>
      <c r="E77" s="219">
        <v>6.6</v>
      </c>
      <c r="F77" s="219">
        <v>14.06</v>
      </c>
      <c r="G77" s="207">
        <f t="shared" si="5"/>
        <v>7.4600000000000009</v>
      </c>
      <c r="H77" s="219" t="s">
        <v>86</v>
      </c>
      <c r="I77" s="219" t="s">
        <v>459</v>
      </c>
      <c r="J77" s="219">
        <v>1015</v>
      </c>
      <c r="K77" s="204">
        <v>170000</v>
      </c>
      <c r="L77" s="210">
        <v>300000</v>
      </c>
      <c r="M77" s="200">
        <f t="shared" si="14"/>
        <v>1268200.0000000002</v>
      </c>
    </row>
    <row r="78" spans="1:13" ht="31.5" x14ac:dyDescent="0.2">
      <c r="A78" s="202">
        <v>44</v>
      </c>
      <c r="B78" s="219" t="s">
        <v>97</v>
      </c>
      <c r="C78" s="219" t="s">
        <v>50</v>
      </c>
      <c r="D78" s="219" t="s">
        <v>460</v>
      </c>
      <c r="E78" s="219">
        <v>19</v>
      </c>
      <c r="F78" s="219">
        <v>35.4</v>
      </c>
      <c r="G78" s="207">
        <f t="shared" si="5"/>
        <v>16.399999999999999</v>
      </c>
      <c r="H78" s="219" t="s">
        <v>461</v>
      </c>
      <c r="I78" s="219" t="s">
        <v>462</v>
      </c>
      <c r="J78" s="219">
        <v>1077</v>
      </c>
      <c r="K78" s="203">
        <v>170000</v>
      </c>
      <c r="L78" s="199">
        <v>300000</v>
      </c>
      <c r="M78" s="198">
        <f t="shared" ref="M78" si="15">G78*L78</f>
        <v>4920000</v>
      </c>
    </row>
    <row r="79" spans="1:13" ht="31.5" x14ac:dyDescent="0.2">
      <c r="A79" s="202">
        <v>45</v>
      </c>
      <c r="B79" s="219" t="s">
        <v>97</v>
      </c>
      <c r="C79" s="219" t="s">
        <v>463</v>
      </c>
      <c r="D79" s="219" t="s">
        <v>464</v>
      </c>
      <c r="E79" s="219">
        <v>8.32</v>
      </c>
      <c r="F79" s="219">
        <v>17.515000000000001</v>
      </c>
      <c r="G79" s="207">
        <f t="shared" si="5"/>
        <v>9.1950000000000003</v>
      </c>
      <c r="H79" s="219" t="s">
        <v>86</v>
      </c>
      <c r="I79" s="219" t="s">
        <v>465</v>
      </c>
      <c r="J79" s="219">
        <v>4000</v>
      </c>
      <c r="K79" s="204">
        <v>170000</v>
      </c>
      <c r="L79" s="210">
        <v>300000</v>
      </c>
      <c r="M79" s="200">
        <f t="shared" si="14"/>
        <v>1563150</v>
      </c>
    </row>
    <row r="80" spans="1:13" ht="31.5" x14ac:dyDescent="0.2">
      <c r="A80" s="202">
        <v>46</v>
      </c>
      <c r="B80" s="219" t="s">
        <v>97</v>
      </c>
      <c r="C80" s="219" t="s">
        <v>60</v>
      </c>
      <c r="D80" s="219" t="s">
        <v>61</v>
      </c>
      <c r="E80" s="219">
        <v>0</v>
      </c>
      <c r="F80" s="219">
        <v>7.6</v>
      </c>
      <c r="G80" s="207">
        <f t="shared" si="5"/>
        <v>7.6</v>
      </c>
      <c r="H80" s="219" t="s">
        <v>86</v>
      </c>
      <c r="I80" s="219" t="s">
        <v>98</v>
      </c>
      <c r="J80" s="219">
        <v>1446</v>
      </c>
      <c r="K80" s="204">
        <v>170000</v>
      </c>
      <c r="L80" s="210">
        <v>300000</v>
      </c>
      <c r="M80" s="200">
        <f t="shared" si="14"/>
        <v>1292000</v>
      </c>
    </row>
    <row r="81" spans="1:13" ht="31.5" x14ac:dyDescent="0.2">
      <c r="A81" s="202">
        <v>47</v>
      </c>
      <c r="B81" s="219" t="s">
        <v>97</v>
      </c>
      <c r="C81" s="219" t="s">
        <v>466</v>
      </c>
      <c r="D81" s="219" t="s">
        <v>467</v>
      </c>
      <c r="E81" s="219">
        <v>7.9649999999999999</v>
      </c>
      <c r="F81" s="219">
        <v>15.51</v>
      </c>
      <c r="G81" s="207">
        <f t="shared" si="5"/>
        <v>7.5449999999999999</v>
      </c>
      <c r="H81" s="219" t="s">
        <v>86</v>
      </c>
      <c r="I81" s="219" t="s">
        <v>459</v>
      </c>
      <c r="J81" s="219">
        <v>1015</v>
      </c>
      <c r="K81" s="204">
        <v>170000</v>
      </c>
      <c r="L81" s="210">
        <v>300000</v>
      </c>
      <c r="M81" s="200">
        <f t="shared" si="14"/>
        <v>1282650</v>
      </c>
    </row>
    <row r="82" spans="1:13" ht="31.5" x14ac:dyDescent="0.2">
      <c r="A82" s="202">
        <v>48</v>
      </c>
      <c r="B82" s="219" t="s">
        <v>97</v>
      </c>
      <c r="C82" s="219" t="s">
        <v>468</v>
      </c>
      <c r="D82" s="219" t="s">
        <v>469</v>
      </c>
      <c r="E82" s="219">
        <v>14.97</v>
      </c>
      <c r="F82" s="219">
        <v>21.06</v>
      </c>
      <c r="G82" s="207">
        <f t="shared" si="5"/>
        <v>6.0899999999999981</v>
      </c>
      <c r="H82" s="219" t="s">
        <v>86</v>
      </c>
      <c r="I82" s="219" t="s">
        <v>519</v>
      </c>
      <c r="J82" s="219">
        <v>2456</v>
      </c>
      <c r="K82" s="204">
        <v>170000</v>
      </c>
      <c r="L82" s="210">
        <v>300000</v>
      </c>
      <c r="M82" s="200">
        <f t="shared" si="14"/>
        <v>1035299.9999999997</v>
      </c>
    </row>
    <row r="83" spans="1:13" ht="31.5" x14ac:dyDescent="0.2">
      <c r="A83" s="202">
        <v>49</v>
      </c>
      <c r="B83" s="219" t="s">
        <v>97</v>
      </c>
      <c r="C83" s="219" t="s">
        <v>63</v>
      </c>
      <c r="D83" s="219" t="s">
        <v>64</v>
      </c>
      <c r="E83" s="219">
        <v>18.37</v>
      </c>
      <c r="F83" s="219">
        <v>21.53</v>
      </c>
      <c r="G83" s="207">
        <f t="shared" si="5"/>
        <v>3.16</v>
      </c>
      <c r="H83" s="219" t="s">
        <v>86</v>
      </c>
      <c r="I83" s="219" t="s">
        <v>520</v>
      </c>
      <c r="J83" s="219">
        <v>600</v>
      </c>
      <c r="K83" s="204">
        <v>170000</v>
      </c>
      <c r="L83" s="210">
        <v>300000</v>
      </c>
      <c r="M83" s="200">
        <f t="shared" si="14"/>
        <v>537200</v>
      </c>
    </row>
    <row r="84" spans="1:13" ht="31.5" x14ac:dyDescent="0.2">
      <c r="A84" s="202">
        <v>50</v>
      </c>
      <c r="B84" s="219" t="s">
        <v>97</v>
      </c>
      <c r="C84" s="219" t="s">
        <v>470</v>
      </c>
      <c r="D84" s="219" t="s">
        <v>471</v>
      </c>
      <c r="E84" s="219">
        <v>0</v>
      </c>
      <c r="F84" s="219">
        <v>2.5099999999999998</v>
      </c>
      <c r="G84" s="207">
        <f t="shared" si="5"/>
        <v>2.5099999999999998</v>
      </c>
      <c r="H84" s="219" t="s">
        <v>86</v>
      </c>
      <c r="I84" s="219" t="s">
        <v>521</v>
      </c>
      <c r="J84" s="219">
        <v>1834</v>
      </c>
      <c r="K84" s="204">
        <v>170000</v>
      </c>
      <c r="L84" s="210">
        <v>300000</v>
      </c>
      <c r="M84" s="200">
        <f t="shared" si="14"/>
        <v>426699.99999999994</v>
      </c>
    </row>
    <row r="85" spans="1:13" ht="31.5" x14ac:dyDescent="0.2">
      <c r="A85" s="202">
        <v>51</v>
      </c>
      <c r="B85" s="219" t="s">
        <v>97</v>
      </c>
      <c r="C85" s="219" t="s">
        <v>472</v>
      </c>
      <c r="D85" s="219" t="s">
        <v>473</v>
      </c>
      <c r="E85" s="219">
        <v>0.64</v>
      </c>
      <c r="F85" s="219">
        <v>2.1</v>
      </c>
      <c r="G85" s="207">
        <f t="shared" si="5"/>
        <v>1.46</v>
      </c>
      <c r="H85" s="219" t="s">
        <v>86</v>
      </c>
      <c r="I85" s="219" t="s">
        <v>522</v>
      </c>
      <c r="J85" s="219">
        <v>515</v>
      </c>
      <c r="K85" s="204">
        <v>170000</v>
      </c>
      <c r="L85" s="210">
        <v>300000</v>
      </c>
      <c r="M85" s="200">
        <f t="shared" si="14"/>
        <v>248200</v>
      </c>
    </row>
    <row r="86" spans="1:13" ht="31.5" x14ac:dyDescent="0.2">
      <c r="A86" s="202">
        <v>52</v>
      </c>
      <c r="B86" s="219" t="s">
        <v>97</v>
      </c>
      <c r="C86" s="219" t="s">
        <v>85</v>
      </c>
      <c r="D86" s="219" t="s">
        <v>474</v>
      </c>
      <c r="E86" s="219">
        <v>0</v>
      </c>
      <c r="F86" s="219">
        <v>4</v>
      </c>
      <c r="G86" s="207">
        <f t="shared" si="5"/>
        <v>4</v>
      </c>
      <c r="H86" s="219" t="s">
        <v>86</v>
      </c>
      <c r="I86" s="219" t="s">
        <v>523</v>
      </c>
      <c r="J86" s="219">
        <v>844</v>
      </c>
      <c r="K86" s="204">
        <v>170000</v>
      </c>
      <c r="L86" s="210">
        <v>300000</v>
      </c>
      <c r="M86" s="200">
        <f t="shared" si="14"/>
        <v>680000</v>
      </c>
    </row>
    <row r="87" spans="1:13" ht="31.5" x14ac:dyDescent="0.2">
      <c r="A87" s="202">
        <v>53</v>
      </c>
      <c r="B87" s="219" t="s">
        <v>97</v>
      </c>
      <c r="C87" s="206" t="s">
        <v>475</v>
      </c>
      <c r="D87" s="206" t="s">
        <v>476</v>
      </c>
      <c r="E87" s="206">
        <v>0</v>
      </c>
      <c r="F87" s="206">
        <v>4.9000000000000004</v>
      </c>
      <c r="G87" s="207">
        <f t="shared" si="5"/>
        <v>4.9000000000000004</v>
      </c>
      <c r="H87" s="219" t="s">
        <v>86</v>
      </c>
      <c r="I87" s="206" t="s">
        <v>524</v>
      </c>
      <c r="J87" s="206">
        <v>930</v>
      </c>
      <c r="K87" s="204">
        <v>170000</v>
      </c>
      <c r="L87" s="210">
        <v>300000</v>
      </c>
      <c r="M87" s="200">
        <f t="shared" si="14"/>
        <v>833000.00000000012</v>
      </c>
    </row>
    <row r="88" spans="1:13" ht="31.5" x14ac:dyDescent="0.2">
      <c r="A88" s="202">
        <v>54</v>
      </c>
      <c r="B88" s="219" t="s">
        <v>97</v>
      </c>
      <c r="C88" s="219" t="s">
        <v>477</v>
      </c>
      <c r="D88" s="219" t="s">
        <v>478</v>
      </c>
      <c r="E88" s="219">
        <v>7</v>
      </c>
      <c r="F88" s="219">
        <v>14</v>
      </c>
      <c r="G88" s="207">
        <f t="shared" si="5"/>
        <v>7</v>
      </c>
      <c r="H88" s="219" t="s">
        <v>86</v>
      </c>
      <c r="I88" s="219" t="s">
        <v>525</v>
      </c>
      <c r="J88" s="219">
        <v>686</v>
      </c>
      <c r="K88" s="204">
        <v>170000</v>
      </c>
      <c r="L88" s="210">
        <v>300000</v>
      </c>
      <c r="M88" s="200">
        <f t="shared" si="14"/>
        <v>1190000</v>
      </c>
    </row>
    <row r="89" spans="1:13" ht="47.25" x14ac:dyDescent="0.2">
      <c r="A89" s="202">
        <v>55</v>
      </c>
      <c r="B89" s="219" t="s">
        <v>97</v>
      </c>
      <c r="C89" s="219" t="s">
        <v>479</v>
      </c>
      <c r="D89" s="219" t="s">
        <v>480</v>
      </c>
      <c r="E89" s="219">
        <v>0</v>
      </c>
      <c r="F89" s="219">
        <v>0.6</v>
      </c>
      <c r="G89" s="207">
        <f t="shared" si="5"/>
        <v>0.6</v>
      </c>
      <c r="H89" s="219" t="s">
        <v>526</v>
      </c>
      <c r="I89" s="219" t="s">
        <v>459</v>
      </c>
      <c r="J89" s="219">
        <v>1015</v>
      </c>
      <c r="K89" s="204">
        <v>170000</v>
      </c>
      <c r="L89" s="199">
        <v>300000</v>
      </c>
      <c r="M89" s="198">
        <f>(K89+L89)*G89</f>
        <v>282000</v>
      </c>
    </row>
    <row r="90" spans="1:13" ht="31.5" x14ac:dyDescent="0.2">
      <c r="A90" s="202">
        <v>56</v>
      </c>
      <c r="B90" s="219" t="s">
        <v>97</v>
      </c>
      <c r="C90" s="219" t="s">
        <v>481</v>
      </c>
      <c r="D90" s="219" t="s">
        <v>482</v>
      </c>
      <c r="E90" s="219">
        <v>0</v>
      </c>
      <c r="F90" s="219">
        <v>0.44</v>
      </c>
      <c r="G90" s="207">
        <f t="shared" si="5"/>
        <v>0.44</v>
      </c>
      <c r="H90" s="219" t="s">
        <v>86</v>
      </c>
      <c r="I90" s="219" t="s">
        <v>527</v>
      </c>
      <c r="J90" s="219">
        <v>626</v>
      </c>
      <c r="K90" s="204">
        <v>170000</v>
      </c>
      <c r="L90" s="210">
        <v>300000</v>
      </c>
      <c r="M90" s="200">
        <f t="shared" si="14"/>
        <v>74800</v>
      </c>
    </row>
    <row r="91" spans="1:13" ht="31.5" x14ac:dyDescent="0.2">
      <c r="A91" s="202">
        <v>57</v>
      </c>
      <c r="B91" s="219" t="s">
        <v>97</v>
      </c>
      <c r="C91" s="219" t="s">
        <v>483</v>
      </c>
      <c r="D91" s="219" t="s">
        <v>484</v>
      </c>
      <c r="E91" s="219">
        <v>0</v>
      </c>
      <c r="F91" s="219">
        <v>2.63</v>
      </c>
      <c r="G91" s="207">
        <f t="shared" si="5"/>
        <v>2.63</v>
      </c>
      <c r="H91" s="219" t="s">
        <v>461</v>
      </c>
      <c r="I91" s="219" t="s">
        <v>528</v>
      </c>
      <c r="J91" s="219">
        <v>1457</v>
      </c>
      <c r="K91" s="203">
        <v>170000</v>
      </c>
      <c r="L91" s="199">
        <v>300000</v>
      </c>
      <c r="M91" s="198">
        <f t="shared" ref="M91" si="16">G91*L91</f>
        <v>789000</v>
      </c>
    </row>
    <row r="92" spans="1:13" ht="47.25" x14ac:dyDescent="0.2">
      <c r="A92" s="202">
        <v>58</v>
      </c>
      <c r="B92" s="219" t="s">
        <v>97</v>
      </c>
      <c r="C92" s="219" t="s">
        <v>485</v>
      </c>
      <c r="D92" s="219" t="s">
        <v>486</v>
      </c>
      <c r="E92" s="219">
        <v>4.21</v>
      </c>
      <c r="F92" s="219">
        <v>18.559999999999999</v>
      </c>
      <c r="G92" s="207">
        <f t="shared" si="5"/>
        <v>14.349999999999998</v>
      </c>
      <c r="H92" s="219" t="s">
        <v>86</v>
      </c>
      <c r="I92" s="219" t="s">
        <v>529</v>
      </c>
      <c r="J92" s="219">
        <v>700</v>
      </c>
      <c r="K92" s="204">
        <v>170000</v>
      </c>
      <c r="L92" s="210">
        <v>300000</v>
      </c>
      <c r="M92" s="200">
        <f t="shared" si="14"/>
        <v>2439499.9999999995</v>
      </c>
    </row>
    <row r="93" spans="1:13" ht="31.5" x14ac:dyDescent="0.2">
      <c r="A93" s="202">
        <v>59</v>
      </c>
      <c r="B93" s="219" t="s">
        <v>97</v>
      </c>
      <c r="C93" s="219" t="s">
        <v>487</v>
      </c>
      <c r="D93" s="219" t="s">
        <v>488</v>
      </c>
      <c r="E93" s="219">
        <v>0</v>
      </c>
      <c r="F93" s="219">
        <v>14</v>
      </c>
      <c r="G93" s="207">
        <f t="shared" si="5"/>
        <v>14</v>
      </c>
      <c r="H93" s="219" t="s">
        <v>86</v>
      </c>
      <c r="I93" s="219" t="s">
        <v>530</v>
      </c>
      <c r="J93" s="219">
        <v>450</v>
      </c>
      <c r="K93" s="204">
        <v>170000</v>
      </c>
      <c r="L93" s="210">
        <v>300000</v>
      </c>
      <c r="M93" s="200">
        <f t="shared" si="14"/>
        <v>2380000</v>
      </c>
    </row>
    <row r="94" spans="1:13" ht="31.5" x14ac:dyDescent="0.2">
      <c r="A94" s="202">
        <v>60</v>
      </c>
      <c r="B94" s="219" t="s">
        <v>97</v>
      </c>
      <c r="C94" s="206" t="s">
        <v>489</v>
      </c>
      <c r="D94" s="206" t="s">
        <v>490</v>
      </c>
      <c r="E94" s="206">
        <v>0</v>
      </c>
      <c r="F94" s="206">
        <v>10.5</v>
      </c>
      <c r="G94" s="207">
        <f t="shared" si="5"/>
        <v>10.5</v>
      </c>
      <c r="H94" s="219" t="s">
        <v>86</v>
      </c>
      <c r="I94" s="206" t="s">
        <v>530</v>
      </c>
      <c r="J94" s="206">
        <v>450</v>
      </c>
      <c r="K94" s="204">
        <v>170000</v>
      </c>
      <c r="L94" s="210">
        <v>300000</v>
      </c>
      <c r="M94" s="200">
        <f t="shared" si="14"/>
        <v>1785000</v>
      </c>
    </row>
    <row r="95" spans="1:13" ht="31.5" x14ac:dyDescent="0.2">
      <c r="A95" s="202">
        <v>61</v>
      </c>
      <c r="B95" s="219" t="s">
        <v>97</v>
      </c>
      <c r="C95" s="206" t="s">
        <v>491</v>
      </c>
      <c r="D95" s="206" t="s">
        <v>492</v>
      </c>
      <c r="E95" s="206">
        <v>1</v>
      </c>
      <c r="F95" s="206">
        <v>13</v>
      </c>
      <c r="G95" s="207">
        <f t="shared" si="5"/>
        <v>12</v>
      </c>
      <c r="H95" s="219" t="s">
        <v>86</v>
      </c>
      <c r="I95" s="206" t="s">
        <v>530</v>
      </c>
      <c r="J95" s="206">
        <v>450</v>
      </c>
      <c r="K95" s="204">
        <v>170000</v>
      </c>
      <c r="L95" s="210">
        <v>300000</v>
      </c>
      <c r="M95" s="200">
        <f t="shared" si="14"/>
        <v>2040000</v>
      </c>
    </row>
    <row r="96" spans="1:13" ht="47.25" x14ac:dyDescent="0.2">
      <c r="A96" s="202">
        <v>62</v>
      </c>
      <c r="B96" s="219" t="s">
        <v>97</v>
      </c>
      <c r="C96" s="219" t="s">
        <v>493</v>
      </c>
      <c r="D96" s="219" t="s">
        <v>494</v>
      </c>
      <c r="E96" s="219">
        <v>5.2</v>
      </c>
      <c r="F96" s="219">
        <v>12.2</v>
      </c>
      <c r="G96" s="207">
        <f t="shared" si="5"/>
        <v>6.9999999999999991</v>
      </c>
      <c r="H96" s="219" t="s">
        <v>86</v>
      </c>
      <c r="I96" s="219" t="s">
        <v>531</v>
      </c>
      <c r="J96" s="219">
        <v>2000</v>
      </c>
      <c r="K96" s="204">
        <v>170000</v>
      </c>
      <c r="L96" s="210">
        <v>300000</v>
      </c>
      <c r="M96" s="200">
        <f t="shared" si="14"/>
        <v>1189999.9999999998</v>
      </c>
    </row>
    <row r="97" spans="1:13" ht="31.5" x14ac:dyDescent="0.2">
      <c r="A97" s="202">
        <v>63</v>
      </c>
      <c r="B97" s="219" t="s">
        <v>97</v>
      </c>
      <c r="C97" s="219" t="s">
        <v>495</v>
      </c>
      <c r="D97" s="219" t="s">
        <v>496</v>
      </c>
      <c r="E97" s="219">
        <v>0</v>
      </c>
      <c r="F97" s="219">
        <v>2.5299999999999998</v>
      </c>
      <c r="G97" s="207">
        <f t="shared" si="5"/>
        <v>2.5299999999999998</v>
      </c>
      <c r="H97" s="219" t="s">
        <v>86</v>
      </c>
      <c r="I97" s="219" t="s">
        <v>532</v>
      </c>
      <c r="J97" s="219">
        <v>2000</v>
      </c>
      <c r="K97" s="204">
        <v>170000</v>
      </c>
      <c r="L97" s="210">
        <v>300000</v>
      </c>
      <c r="M97" s="200">
        <f t="shared" si="14"/>
        <v>430099.99999999994</v>
      </c>
    </row>
    <row r="98" spans="1:13" ht="31.5" x14ac:dyDescent="0.2">
      <c r="A98" s="202">
        <v>64</v>
      </c>
      <c r="B98" s="219" t="s">
        <v>97</v>
      </c>
      <c r="C98" s="219" t="s">
        <v>497</v>
      </c>
      <c r="D98" s="219" t="s">
        <v>498</v>
      </c>
      <c r="E98" s="219">
        <v>0</v>
      </c>
      <c r="F98" s="219">
        <v>9.1</v>
      </c>
      <c r="G98" s="207">
        <f t="shared" si="5"/>
        <v>9.1</v>
      </c>
      <c r="H98" s="219" t="s">
        <v>86</v>
      </c>
      <c r="I98" s="219" t="s">
        <v>533</v>
      </c>
      <c r="J98" s="219">
        <v>1400</v>
      </c>
      <c r="K98" s="204">
        <v>170000</v>
      </c>
      <c r="L98" s="210">
        <v>300000</v>
      </c>
      <c r="M98" s="200">
        <f t="shared" si="14"/>
        <v>1547000</v>
      </c>
    </row>
    <row r="99" spans="1:13" ht="31.5" x14ac:dyDescent="0.2">
      <c r="A99" s="202">
        <v>65</v>
      </c>
      <c r="B99" s="219" t="s">
        <v>97</v>
      </c>
      <c r="C99" s="219" t="s">
        <v>499</v>
      </c>
      <c r="D99" s="219" t="s">
        <v>500</v>
      </c>
      <c r="E99" s="219">
        <v>0</v>
      </c>
      <c r="F99" s="219">
        <v>6</v>
      </c>
      <c r="G99" s="207">
        <f t="shared" si="5"/>
        <v>6</v>
      </c>
      <c r="H99" s="219" t="s">
        <v>86</v>
      </c>
      <c r="I99" s="219" t="s">
        <v>534</v>
      </c>
      <c r="J99" s="219">
        <v>784</v>
      </c>
      <c r="K99" s="204">
        <v>170000</v>
      </c>
      <c r="L99" s="210">
        <v>300000</v>
      </c>
      <c r="M99" s="200">
        <f t="shared" si="14"/>
        <v>1020000</v>
      </c>
    </row>
    <row r="100" spans="1:13" ht="31.5" x14ac:dyDescent="0.2">
      <c r="A100" s="202">
        <v>66</v>
      </c>
      <c r="B100" s="219" t="s">
        <v>97</v>
      </c>
      <c r="C100" s="219" t="s">
        <v>501</v>
      </c>
      <c r="D100" s="219" t="s">
        <v>502</v>
      </c>
      <c r="E100" s="219">
        <v>0</v>
      </c>
      <c r="F100" s="219">
        <v>8.5</v>
      </c>
      <c r="G100" s="207">
        <f t="shared" ref="G100:G163" si="17">F100-E100</f>
        <v>8.5</v>
      </c>
      <c r="H100" s="219" t="s">
        <v>86</v>
      </c>
      <c r="I100" s="219" t="s">
        <v>534</v>
      </c>
      <c r="J100" s="219">
        <v>784</v>
      </c>
      <c r="K100" s="204">
        <v>170000</v>
      </c>
      <c r="L100" s="210">
        <v>300000</v>
      </c>
      <c r="M100" s="200">
        <f t="shared" si="14"/>
        <v>1445000</v>
      </c>
    </row>
    <row r="101" spans="1:13" ht="31.5" x14ac:dyDescent="0.2">
      <c r="A101" s="202">
        <v>67</v>
      </c>
      <c r="B101" s="219" t="s">
        <v>97</v>
      </c>
      <c r="C101" s="206" t="s">
        <v>503</v>
      </c>
      <c r="D101" s="206" t="s">
        <v>504</v>
      </c>
      <c r="E101" s="206">
        <v>0</v>
      </c>
      <c r="F101" s="206">
        <v>14.55</v>
      </c>
      <c r="G101" s="207">
        <f t="shared" si="17"/>
        <v>14.55</v>
      </c>
      <c r="H101" s="206" t="s">
        <v>86</v>
      </c>
      <c r="I101" s="206" t="s">
        <v>535</v>
      </c>
      <c r="J101" s="206" t="s">
        <v>536</v>
      </c>
      <c r="K101" s="204">
        <v>170000</v>
      </c>
      <c r="L101" s="210">
        <v>300000</v>
      </c>
      <c r="M101" s="200">
        <f t="shared" si="14"/>
        <v>2473500</v>
      </c>
    </row>
    <row r="102" spans="1:13" ht="31.5" x14ac:dyDescent="0.2">
      <c r="A102" s="202">
        <v>68</v>
      </c>
      <c r="B102" s="219" t="s">
        <v>97</v>
      </c>
      <c r="C102" s="206" t="s">
        <v>505</v>
      </c>
      <c r="D102" s="206" t="s">
        <v>506</v>
      </c>
      <c r="E102" s="206">
        <v>0</v>
      </c>
      <c r="F102" s="206">
        <v>5.72</v>
      </c>
      <c r="G102" s="207">
        <f t="shared" si="17"/>
        <v>5.72</v>
      </c>
      <c r="H102" s="219" t="s">
        <v>86</v>
      </c>
      <c r="I102" s="206" t="s">
        <v>537</v>
      </c>
      <c r="J102" s="206">
        <v>1844</v>
      </c>
      <c r="K102" s="204">
        <v>170000</v>
      </c>
      <c r="L102" s="210">
        <v>300000</v>
      </c>
      <c r="M102" s="200">
        <f t="shared" si="14"/>
        <v>972400</v>
      </c>
    </row>
    <row r="103" spans="1:13" ht="31.5" x14ac:dyDescent="0.2">
      <c r="A103" s="202">
        <v>69</v>
      </c>
      <c r="B103" s="219" t="s">
        <v>97</v>
      </c>
      <c r="C103" s="206" t="s">
        <v>507</v>
      </c>
      <c r="D103" s="206" t="s">
        <v>508</v>
      </c>
      <c r="E103" s="206">
        <v>0</v>
      </c>
      <c r="F103" s="206">
        <v>8.93</v>
      </c>
      <c r="G103" s="207">
        <f t="shared" si="17"/>
        <v>8.93</v>
      </c>
      <c r="H103" s="219" t="s">
        <v>86</v>
      </c>
      <c r="I103" s="206" t="s">
        <v>537</v>
      </c>
      <c r="J103" s="206">
        <v>1844</v>
      </c>
      <c r="K103" s="204">
        <v>170000</v>
      </c>
      <c r="L103" s="210">
        <v>300000</v>
      </c>
      <c r="M103" s="200">
        <f t="shared" si="14"/>
        <v>1518100</v>
      </c>
    </row>
    <row r="104" spans="1:13" ht="31.5" x14ac:dyDescent="0.2">
      <c r="A104" s="202">
        <v>70</v>
      </c>
      <c r="B104" s="219" t="s">
        <v>97</v>
      </c>
      <c r="C104" s="206" t="s">
        <v>509</v>
      </c>
      <c r="D104" s="206" t="s">
        <v>510</v>
      </c>
      <c r="E104" s="206">
        <v>0</v>
      </c>
      <c r="F104" s="206">
        <v>1.8</v>
      </c>
      <c r="G104" s="207">
        <f t="shared" si="17"/>
        <v>1.8</v>
      </c>
      <c r="H104" s="219" t="s">
        <v>86</v>
      </c>
      <c r="I104" s="206" t="s">
        <v>521</v>
      </c>
      <c r="J104" s="206">
        <v>1844</v>
      </c>
      <c r="K104" s="204">
        <v>170000</v>
      </c>
      <c r="L104" s="210">
        <v>300000</v>
      </c>
      <c r="M104" s="200">
        <f t="shared" si="14"/>
        <v>306000</v>
      </c>
    </row>
    <row r="105" spans="1:13" ht="31.5" x14ac:dyDescent="0.2">
      <c r="A105" s="202">
        <v>71</v>
      </c>
      <c r="B105" s="219" t="s">
        <v>97</v>
      </c>
      <c r="C105" s="206" t="s">
        <v>511</v>
      </c>
      <c r="D105" s="206" t="s">
        <v>512</v>
      </c>
      <c r="E105" s="220" t="s">
        <v>513</v>
      </c>
      <c r="F105" s="220"/>
      <c r="G105" s="207"/>
      <c r="H105" s="219" t="s">
        <v>86</v>
      </c>
      <c r="I105" s="206" t="s">
        <v>538</v>
      </c>
      <c r="J105" s="206">
        <v>1310</v>
      </c>
      <c r="K105" s="204">
        <v>170000</v>
      </c>
      <c r="L105" s="210">
        <v>300000</v>
      </c>
      <c r="M105" s="213">
        <f t="shared" si="14"/>
        <v>0</v>
      </c>
    </row>
    <row r="106" spans="1:13" ht="31.5" x14ac:dyDescent="0.2">
      <c r="A106" s="202">
        <v>72</v>
      </c>
      <c r="B106" s="219" t="s">
        <v>97</v>
      </c>
      <c r="C106" s="206" t="s">
        <v>514</v>
      </c>
      <c r="D106" s="206" t="s">
        <v>515</v>
      </c>
      <c r="E106" s="220" t="s">
        <v>516</v>
      </c>
      <c r="F106" s="220"/>
      <c r="G106" s="207"/>
      <c r="H106" s="219" t="s">
        <v>86</v>
      </c>
      <c r="I106" s="206" t="s">
        <v>539</v>
      </c>
      <c r="J106" s="206">
        <v>462</v>
      </c>
      <c r="K106" s="204">
        <v>170000</v>
      </c>
      <c r="L106" s="210">
        <v>300000</v>
      </c>
      <c r="M106" s="213">
        <f t="shared" si="14"/>
        <v>0</v>
      </c>
    </row>
    <row r="107" spans="1:13" ht="31.5" x14ac:dyDescent="0.2">
      <c r="A107" s="202">
        <v>73</v>
      </c>
      <c r="B107" s="219" t="s">
        <v>97</v>
      </c>
      <c r="C107" s="206" t="s">
        <v>468</v>
      </c>
      <c r="D107" s="206" t="s">
        <v>517</v>
      </c>
      <c r="E107" s="220" t="s">
        <v>518</v>
      </c>
      <c r="F107" s="220"/>
      <c r="G107" s="207"/>
      <c r="H107" s="219" t="s">
        <v>86</v>
      </c>
      <c r="I107" s="206" t="s">
        <v>540</v>
      </c>
      <c r="J107" s="206">
        <v>1310</v>
      </c>
      <c r="K107" s="204">
        <v>170000</v>
      </c>
      <c r="L107" s="210">
        <v>300000</v>
      </c>
      <c r="M107" s="213">
        <f t="shared" si="14"/>
        <v>0</v>
      </c>
    </row>
    <row r="108" spans="1:13" ht="31.5" x14ac:dyDescent="0.2">
      <c r="A108" s="202">
        <v>74</v>
      </c>
      <c r="B108" s="206" t="s">
        <v>95</v>
      </c>
      <c r="C108" s="206" t="s">
        <v>56</v>
      </c>
      <c r="D108" s="206" t="s">
        <v>249</v>
      </c>
      <c r="E108" s="206">
        <v>23.08</v>
      </c>
      <c r="F108" s="206">
        <v>31.61</v>
      </c>
      <c r="G108" s="207">
        <f t="shared" si="17"/>
        <v>8.5300000000000011</v>
      </c>
      <c r="H108" s="206" t="s">
        <v>541</v>
      </c>
      <c r="I108" s="206" t="s">
        <v>542</v>
      </c>
      <c r="J108" s="206">
        <v>376</v>
      </c>
      <c r="K108" s="204">
        <v>170000</v>
      </c>
      <c r="L108" s="210">
        <v>300000</v>
      </c>
      <c r="M108" s="200">
        <f t="shared" si="14"/>
        <v>1450100.0000000002</v>
      </c>
    </row>
    <row r="109" spans="1:13" ht="15.75" x14ac:dyDescent="0.2">
      <c r="A109" s="202">
        <v>75</v>
      </c>
      <c r="B109" s="206" t="s">
        <v>543</v>
      </c>
      <c r="C109" s="206" t="s">
        <v>313</v>
      </c>
      <c r="D109" s="206" t="s">
        <v>544</v>
      </c>
      <c r="E109" s="206">
        <v>0</v>
      </c>
      <c r="F109" s="206">
        <v>18.420000000000002</v>
      </c>
      <c r="G109" s="207">
        <f t="shared" si="17"/>
        <v>18.420000000000002</v>
      </c>
      <c r="H109" s="206" t="s">
        <v>549</v>
      </c>
      <c r="I109" s="206" t="s">
        <v>550</v>
      </c>
      <c r="J109" s="206">
        <v>835</v>
      </c>
      <c r="K109" s="203">
        <v>170000</v>
      </c>
      <c r="L109" s="199">
        <v>300000</v>
      </c>
      <c r="M109" s="198">
        <f t="shared" ref="M109:M111" si="18">G109*L109</f>
        <v>5526000.0000000009</v>
      </c>
    </row>
    <row r="110" spans="1:13" ht="31.5" x14ac:dyDescent="0.2">
      <c r="A110" s="202">
        <v>76</v>
      </c>
      <c r="B110" s="206" t="s">
        <v>543</v>
      </c>
      <c r="C110" s="206" t="s">
        <v>276</v>
      </c>
      <c r="D110" s="206" t="s">
        <v>545</v>
      </c>
      <c r="E110" s="206">
        <v>0</v>
      </c>
      <c r="F110" s="206">
        <v>5.1369999999999996</v>
      </c>
      <c r="G110" s="207">
        <f t="shared" si="17"/>
        <v>5.1369999999999996</v>
      </c>
      <c r="H110" s="206" t="s">
        <v>549</v>
      </c>
      <c r="I110" s="206" t="s">
        <v>550</v>
      </c>
      <c r="J110" s="206">
        <v>835</v>
      </c>
      <c r="K110" s="203">
        <v>170000</v>
      </c>
      <c r="L110" s="199">
        <v>300000</v>
      </c>
      <c r="M110" s="198">
        <f t="shared" si="18"/>
        <v>1541099.9999999998</v>
      </c>
    </row>
    <row r="111" spans="1:13" ht="31.5" x14ac:dyDescent="0.2">
      <c r="A111" s="202">
        <v>77</v>
      </c>
      <c r="B111" s="206" t="s">
        <v>286</v>
      </c>
      <c r="C111" s="206" t="s">
        <v>546</v>
      </c>
      <c r="D111" s="206" t="s">
        <v>288</v>
      </c>
      <c r="E111" s="206">
        <v>0</v>
      </c>
      <c r="F111" s="206">
        <v>5.8</v>
      </c>
      <c r="G111" s="207">
        <f t="shared" si="17"/>
        <v>5.8</v>
      </c>
      <c r="H111" s="206" t="s">
        <v>549</v>
      </c>
      <c r="I111" s="206" t="s">
        <v>543</v>
      </c>
      <c r="J111" s="206">
        <v>1317</v>
      </c>
      <c r="K111" s="203">
        <v>170000</v>
      </c>
      <c r="L111" s="199">
        <v>300000</v>
      </c>
      <c r="M111" s="198">
        <f t="shared" si="18"/>
        <v>1740000</v>
      </c>
    </row>
    <row r="112" spans="1:13" ht="31.5" x14ac:dyDescent="0.2">
      <c r="A112" s="202">
        <v>78</v>
      </c>
      <c r="B112" s="206" t="s">
        <v>543</v>
      </c>
      <c r="C112" s="206" t="s">
        <v>547</v>
      </c>
      <c r="D112" s="206" t="s">
        <v>298</v>
      </c>
      <c r="E112" s="206">
        <v>0</v>
      </c>
      <c r="F112" s="206">
        <v>5.1159999999999997</v>
      </c>
      <c r="G112" s="207">
        <f t="shared" si="17"/>
        <v>5.1159999999999997</v>
      </c>
      <c r="H112" s="216" t="s">
        <v>551</v>
      </c>
      <c r="I112" s="216" t="s">
        <v>552</v>
      </c>
      <c r="J112" s="206">
        <v>2152</v>
      </c>
      <c r="K112" s="204">
        <v>170000</v>
      </c>
      <c r="L112" s="210">
        <v>300000</v>
      </c>
      <c r="M112" s="200">
        <f t="shared" ref="M112:M114" si="19">G112*K112</f>
        <v>869720</v>
      </c>
    </row>
    <row r="113" spans="1:13" ht="15.75" x14ac:dyDescent="0.2">
      <c r="A113" s="202">
        <v>79</v>
      </c>
      <c r="B113" s="206" t="s">
        <v>286</v>
      </c>
      <c r="C113" s="206" t="s">
        <v>548</v>
      </c>
      <c r="D113" s="206" t="s">
        <v>308</v>
      </c>
      <c r="E113" s="206">
        <v>0</v>
      </c>
      <c r="F113" s="206">
        <v>4.8150000000000004</v>
      </c>
      <c r="G113" s="207">
        <f t="shared" si="17"/>
        <v>4.8150000000000004</v>
      </c>
      <c r="H113" s="206" t="s">
        <v>551</v>
      </c>
      <c r="I113" s="206" t="s">
        <v>543</v>
      </c>
      <c r="J113" s="206">
        <v>1317</v>
      </c>
      <c r="K113" s="204">
        <v>170000</v>
      </c>
      <c r="L113" s="210">
        <v>300000</v>
      </c>
      <c r="M113" s="200">
        <f t="shared" si="19"/>
        <v>818550.00000000012</v>
      </c>
    </row>
    <row r="114" spans="1:13" ht="63" x14ac:dyDescent="0.2">
      <c r="A114" s="202">
        <v>80</v>
      </c>
      <c r="B114" s="206" t="s">
        <v>555</v>
      </c>
      <c r="C114" s="206" t="s">
        <v>58</v>
      </c>
      <c r="D114" s="206" t="s">
        <v>553</v>
      </c>
      <c r="E114" s="206">
        <v>17.57</v>
      </c>
      <c r="F114" s="206">
        <v>22.6</v>
      </c>
      <c r="G114" s="207">
        <f t="shared" si="17"/>
        <v>5.0300000000000011</v>
      </c>
      <c r="H114" s="206" t="s">
        <v>369</v>
      </c>
      <c r="I114" s="206" t="s">
        <v>554</v>
      </c>
      <c r="J114" s="206">
        <v>694</v>
      </c>
      <c r="K114" s="204">
        <v>170000</v>
      </c>
      <c r="L114" s="210">
        <v>300000</v>
      </c>
      <c r="M114" s="200">
        <f t="shared" si="19"/>
        <v>855100.00000000023</v>
      </c>
    </row>
    <row r="115" spans="1:13" ht="126" x14ac:dyDescent="0.2">
      <c r="A115" s="202">
        <v>81</v>
      </c>
      <c r="B115" s="216" t="s">
        <v>564</v>
      </c>
      <c r="C115" s="206" t="s">
        <v>253</v>
      </c>
      <c r="D115" s="218" t="s">
        <v>254</v>
      </c>
      <c r="E115" s="206">
        <v>35.58</v>
      </c>
      <c r="F115" s="206">
        <v>48.47</v>
      </c>
      <c r="G115" s="207">
        <f t="shared" si="17"/>
        <v>12.89</v>
      </c>
      <c r="H115" s="216" t="s">
        <v>204</v>
      </c>
      <c r="I115" s="216" t="s">
        <v>566</v>
      </c>
      <c r="J115" s="216" t="s">
        <v>576</v>
      </c>
      <c r="K115" s="203">
        <v>170000</v>
      </c>
      <c r="L115" s="199">
        <v>300000</v>
      </c>
      <c r="M115" s="198">
        <f t="shared" ref="M115:M116" si="20">G115*L115</f>
        <v>3867000</v>
      </c>
    </row>
    <row r="116" spans="1:13" ht="141.75" x14ac:dyDescent="0.2">
      <c r="A116" s="202">
        <v>82</v>
      </c>
      <c r="B116" s="216" t="s">
        <v>565</v>
      </c>
      <c r="C116" s="206" t="s">
        <v>48</v>
      </c>
      <c r="D116" s="218" t="s">
        <v>272</v>
      </c>
      <c r="E116" s="206">
        <v>15.45</v>
      </c>
      <c r="F116" s="206">
        <v>22.792999999999999</v>
      </c>
      <c r="G116" s="207">
        <f t="shared" si="17"/>
        <v>7.343</v>
      </c>
      <c r="H116" s="216" t="s">
        <v>204</v>
      </c>
      <c r="I116" s="216" t="s">
        <v>567</v>
      </c>
      <c r="J116" s="216" t="s">
        <v>568</v>
      </c>
      <c r="K116" s="203">
        <v>170000</v>
      </c>
      <c r="L116" s="199">
        <v>300000</v>
      </c>
      <c r="M116" s="198">
        <f t="shared" si="20"/>
        <v>2202900</v>
      </c>
    </row>
    <row r="117" spans="1:13" ht="78.75" x14ac:dyDescent="0.2">
      <c r="A117" s="202">
        <v>83</v>
      </c>
      <c r="B117" s="206" t="s">
        <v>556</v>
      </c>
      <c r="C117" s="206" t="s">
        <v>274</v>
      </c>
      <c r="D117" s="218" t="s">
        <v>275</v>
      </c>
      <c r="E117" s="206">
        <v>0</v>
      </c>
      <c r="F117" s="206">
        <v>3.2</v>
      </c>
      <c r="G117" s="207">
        <f t="shared" si="17"/>
        <v>3.2</v>
      </c>
      <c r="H117" s="216" t="s">
        <v>271</v>
      </c>
      <c r="I117" s="206" t="s">
        <v>567</v>
      </c>
      <c r="J117" s="206" t="s">
        <v>568</v>
      </c>
      <c r="K117" s="204">
        <v>170000</v>
      </c>
      <c r="L117" s="210">
        <v>300000</v>
      </c>
      <c r="M117" s="200">
        <f t="shared" ref="M117" si="21">G117*K117</f>
        <v>544000</v>
      </c>
    </row>
    <row r="118" spans="1:13" ht="126" x14ac:dyDescent="0.2">
      <c r="A118" s="202">
        <v>84</v>
      </c>
      <c r="B118" s="206" t="s">
        <v>556</v>
      </c>
      <c r="C118" s="206" t="s">
        <v>267</v>
      </c>
      <c r="D118" s="218" t="s">
        <v>268</v>
      </c>
      <c r="E118" s="206">
        <v>16.399999999999999</v>
      </c>
      <c r="F118" s="206">
        <v>19.579999999999998</v>
      </c>
      <c r="G118" s="207">
        <f t="shared" si="17"/>
        <v>3.1799999999999997</v>
      </c>
      <c r="H118" s="216" t="s">
        <v>204</v>
      </c>
      <c r="I118" s="216" t="s">
        <v>569</v>
      </c>
      <c r="J118" s="216" t="s">
        <v>577</v>
      </c>
      <c r="K118" s="203">
        <v>170000</v>
      </c>
      <c r="L118" s="199">
        <v>300000</v>
      </c>
      <c r="M118" s="198">
        <f t="shared" ref="M118:M119" si="22">G118*L118</f>
        <v>953999.99999999988</v>
      </c>
    </row>
    <row r="119" spans="1:13" ht="110.25" x14ac:dyDescent="0.2">
      <c r="A119" s="202">
        <v>85</v>
      </c>
      <c r="B119" s="206" t="s">
        <v>556</v>
      </c>
      <c r="C119" s="206" t="s">
        <v>557</v>
      </c>
      <c r="D119" s="218" t="s">
        <v>558</v>
      </c>
      <c r="E119" s="206">
        <v>0</v>
      </c>
      <c r="F119" s="206">
        <v>8.27</v>
      </c>
      <c r="G119" s="207">
        <f t="shared" si="17"/>
        <v>8.27</v>
      </c>
      <c r="H119" s="216" t="s">
        <v>204</v>
      </c>
      <c r="I119" s="216" t="s">
        <v>570</v>
      </c>
      <c r="J119" s="216" t="s">
        <v>571</v>
      </c>
      <c r="K119" s="203">
        <v>170000</v>
      </c>
      <c r="L119" s="199">
        <v>300000</v>
      </c>
      <c r="M119" s="198">
        <f t="shared" si="22"/>
        <v>2481000</v>
      </c>
    </row>
    <row r="120" spans="1:13" ht="126" x14ac:dyDescent="0.2">
      <c r="A120" s="202">
        <v>86</v>
      </c>
      <c r="B120" s="206" t="s">
        <v>556</v>
      </c>
      <c r="C120" s="206" t="s">
        <v>269</v>
      </c>
      <c r="D120" s="218" t="s">
        <v>270</v>
      </c>
      <c r="E120" s="206">
        <v>5.2</v>
      </c>
      <c r="F120" s="206">
        <v>7.5</v>
      </c>
      <c r="G120" s="207">
        <f t="shared" si="17"/>
        <v>2.2999999999999998</v>
      </c>
      <c r="H120" s="216" t="s">
        <v>271</v>
      </c>
      <c r="I120" s="216" t="s">
        <v>572</v>
      </c>
      <c r="J120" s="216" t="s">
        <v>578</v>
      </c>
      <c r="K120" s="204">
        <v>170000</v>
      </c>
      <c r="L120" s="210">
        <v>300000</v>
      </c>
      <c r="M120" s="200">
        <f t="shared" ref="M120" si="23">G120*K120</f>
        <v>390999.99999999994</v>
      </c>
    </row>
    <row r="121" spans="1:13" ht="141.75" x14ac:dyDescent="0.2">
      <c r="A121" s="202">
        <v>87</v>
      </c>
      <c r="B121" s="206" t="s">
        <v>556</v>
      </c>
      <c r="C121" s="206" t="s">
        <v>265</v>
      </c>
      <c r="D121" s="218" t="s">
        <v>266</v>
      </c>
      <c r="E121" s="206">
        <v>0</v>
      </c>
      <c r="F121" s="206">
        <v>10.5</v>
      </c>
      <c r="G121" s="207">
        <f t="shared" si="17"/>
        <v>10.5</v>
      </c>
      <c r="H121" s="216" t="s">
        <v>204</v>
      </c>
      <c r="I121" s="216" t="s">
        <v>573</v>
      </c>
      <c r="J121" s="216" t="s">
        <v>579</v>
      </c>
      <c r="K121" s="203">
        <v>170000</v>
      </c>
      <c r="L121" s="199">
        <v>300000</v>
      </c>
      <c r="M121" s="198">
        <f t="shared" ref="M121:M123" si="24">G121*L121</f>
        <v>3150000</v>
      </c>
    </row>
    <row r="122" spans="1:13" ht="78.75" x14ac:dyDescent="0.2">
      <c r="A122" s="202">
        <v>88</v>
      </c>
      <c r="B122" s="216" t="s">
        <v>559</v>
      </c>
      <c r="C122" s="206" t="s">
        <v>560</v>
      </c>
      <c r="D122" s="218" t="s">
        <v>561</v>
      </c>
      <c r="E122" s="206">
        <v>0</v>
      </c>
      <c r="F122" s="206">
        <v>1.0880000000000001</v>
      </c>
      <c r="G122" s="207">
        <f t="shared" si="17"/>
        <v>1.0880000000000001</v>
      </c>
      <c r="H122" s="216" t="s">
        <v>204</v>
      </c>
      <c r="I122" s="216" t="s">
        <v>574</v>
      </c>
      <c r="J122" s="216" t="s">
        <v>580</v>
      </c>
      <c r="K122" s="203">
        <v>170000</v>
      </c>
      <c r="L122" s="199">
        <v>300000</v>
      </c>
      <c r="M122" s="198">
        <f t="shared" si="24"/>
        <v>326400</v>
      </c>
    </row>
    <row r="123" spans="1:13" ht="126" x14ac:dyDescent="0.2">
      <c r="A123" s="202">
        <v>89</v>
      </c>
      <c r="B123" s="216" t="s">
        <v>562</v>
      </c>
      <c r="C123" s="206" t="s">
        <v>563</v>
      </c>
      <c r="D123" s="218" t="s">
        <v>261</v>
      </c>
      <c r="E123" s="206">
        <v>0</v>
      </c>
      <c r="F123" s="206">
        <v>19.5</v>
      </c>
      <c r="G123" s="207">
        <f t="shared" si="17"/>
        <v>19.5</v>
      </c>
      <c r="H123" s="216" t="s">
        <v>204</v>
      </c>
      <c r="I123" s="216" t="s">
        <v>575</v>
      </c>
      <c r="J123" s="216" t="s">
        <v>581</v>
      </c>
      <c r="K123" s="203">
        <v>170000</v>
      </c>
      <c r="L123" s="199">
        <v>300000</v>
      </c>
      <c r="M123" s="198">
        <f t="shared" si="24"/>
        <v>5850000</v>
      </c>
    </row>
    <row r="124" spans="1:13" ht="15.75" x14ac:dyDescent="0.2">
      <c r="A124" s="202">
        <v>90</v>
      </c>
      <c r="B124" s="206" t="s">
        <v>582</v>
      </c>
      <c r="C124" s="206" t="s">
        <v>583</v>
      </c>
      <c r="D124" s="206" t="s">
        <v>584</v>
      </c>
      <c r="E124" s="206">
        <v>0</v>
      </c>
      <c r="F124" s="206">
        <v>1.508</v>
      </c>
      <c r="G124" s="207">
        <f t="shared" si="17"/>
        <v>1.508</v>
      </c>
      <c r="H124" s="206" t="s">
        <v>402</v>
      </c>
      <c r="I124" s="206" t="s">
        <v>591</v>
      </c>
      <c r="J124" s="206">
        <v>1446</v>
      </c>
      <c r="K124" s="204">
        <v>170000</v>
      </c>
      <c r="L124" s="210">
        <v>300000</v>
      </c>
      <c r="M124" s="200">
        <f t="shared" ref="M124:M137" si="25">G124*K124</f>
        <v>256360</v>
      </c>
    </row>
    <row r="125" spans="1:13" ht="15.75" x14ac:dyDescent="0.2">
      <c r="A125" s="202">
        <v>91</v>
      </c>
      <c r="B125" s="206" t="s">
        <v>582</v>
      </c>
      <c r="C125" s="206" t="s">
        <v>585</v>
      </c>
      <c r="D125" s="206" t="s">
        <v>586</v>
      </c>
      <c r="E125" s="206">
        <v>0</v>
      </c>
      <c r="F125" s="206">
        <v>1.3</v>
      </c>
      <c r="G125" s="207">
        <f t="shared" si="17"/>
        <v>1.3</v>
      </c>
      <c r="H125" s="206" t="s">
        <v>402</v>
      </c>
      <c r="I125" s="206" t="s">
        <v>591</v>
      </c>
      <c r="J125" s="206">
        <v>1446</v>
      </c>
      <c r="K125" s="204">
        <v>170000</v>
      </c>
      <c r="L125" s="210">
        <v>300000</v>
      </c>
      <c r="M125" s="200">
        <f t="shared" si="25"/>
        <v>221000</v>
      </c>
    </row>
    <row r="126" spans="1:13" ht="47.25" x14ac:dyDescent="0.2">
      <c r="A126" s="202">
        <v>92</v>
      </c>
      <c r="B126" s="206" t="s">
        <v>582</v>
      </c>
      <c r="C126" s="206" t="s">
        <v>587</v>
      </c>
      <c r="D126" s="206" t="s">
        <v>588</v>
      </c>
      <c r="E126" s="206">
        <v>0</v>
      </c>
      <c r="F126" s="206">
        <v>0.4</v>
      </c>
      <c r="G126" s="207">
        <f t="shared" si="17"/>
        <v>0.4</v>
      </c>
      <c r="H126" s="206" t="s">
        <v>402</v>
      </c>
      <c r="I126" s="206" t="s">
        <v>592</v>
      </c>
      <c r="J126" s="206">
        <v>664</v>
      </c>
      <c r="K126" s="204">
        <v>170000</v>
      </c>
      <c r="L126" s="210">
        <v>300000</v>
      </c>
      <c r="M126" s="200">
        <f t="shared" si="25"/>
        <v>68000</v>
      </c>
    </row>
    <row r="127" spans="1:13" ht="63" x14ac:dyDescent="0.2">
      <c r="A127" s="202">
        <v>93</v>
      </c>
      <c r="B127" s="206" t="s">
        <v>582</v>
      </c>
      <c r="C127" s="206" t="s">
        <v>589</v>
      </c>
      <c r="D127" s="206" t="s">
        <v>590</v>
      </c>
      <c r="E127" s="206">
        <v>0</v>
      </c>
      <c r="F127" s="206">
        <v>3.05</v>
      </c>
      <c r="G127" s="207">
        <f t="shared" si="17"/>
        <v>3.05</v>
      </c>
      <c r="H127" s="206" t="s">
        <v>402</v>
      </c>
      <c r="I127" s="206" t="s">
        <v>592</v>
      </c>
      <c r="J127" s="206">
        <v>664</v>
      </c>
      <c r="K127" s="204">
        <v>170000</v>
      </c>
      <c r="L127" s="210">
        <v>300000</v>
      </c>
      <c r="M127" s="200">
        <f t="shared" si="25"/>
        <v>518499.99999999994</v>
      </c>
    </row>
    <row r="128" spans="1:13" ht="47.25" x14ac:dyDescent="0.2">
      <c r="A128" s="202">
        <v>94</v>
      </c>
      <c r="B128" s="206" t="s">
        <v>582</v>
      </c>
      <c r="C128" s="206" t="s">
        <v>593</v>
      </c>
      <c r="D128" s="206" t="s">
        <v>594</v>
      </c>
      <c r="E128" s="206">
        <v>0</v>
      </c>
      <c r="F128" s="206">
        <v>9.61</v>
      </c>
      <c r="G128" s="207">
        <f t="shared" si="17"/>
        <v>9.61</v>
      </c>
      <c r="H128" s="206" t="s">
        <v>402</v>
      </c>
      <c r="I128" s="206" t="s">
        <v>600</v>
      </c>
      <c r="J128" s="206">
        <v>660</v>
      </c>
      <c r="K128" s="204">
        <v>170000</v>
      </c>
      <c r="L128" s="210">
        <v>300000</v>
      </c>
      <c r="M128" s="200">
        <f t="shared" si="25"/>
        <v>1633700</v>
      </c>
    </row>
    <row r="129" spans="1:13" ht="31.5" x14ac:dyDescent="0.2">
      <c r="A129" s="202">
        <v>95</v>
      </c>
      <c r="B129" s="206" t="s">
        <v>582</v>
      </c>
      <c r="C129" s="206" t="s">
        <v>468</v>
      </c>
      <c r="D129" s="206" t="s">
        <v>595</v>
      </c>
      <c r="E129" s="206">
        <v>9.61</v>
      </c>
      <c r="F129" s="206">
        <v>11.09</v>
      </c>
      <c r="G129" s="207">
        <f t="shared" si="17"/>
        <v>1.4800000000000004</v>
      </c>
      <c r="H129" s="206" t="s">
        <v>402</v>
      </c>
      <c r="I129" s="206" t="s">
        <v>600</v>
      </c>
      <c r="J129" s="206">
        <v>660</v>
      </c>
      <c r="K129" s="204">
        <v>170000</v>
      </c>
      <c r="L129" s="210">
        <v>300000</v>
      </c>
      <c r="M129" s="200">
        <f t="shared" si="25"/>
        <v>251600.00000000006</v>
      </c>
    </row>
    <row r="130" spans="1:13" ht="31.5" x14ac:dyDescent="0.2">
      <c r="A130" s="202">
        <v>96</v>
      </c>
      <c r="B130" s="206" t="s">
        <v>582</v>
      </c>
      <c r="C130" s="206" t="s">
        <v>511</v>
      </c>
      <c r="D130" s="206" t="s">
        <v>596</v>
      </c>
      <c r="E130" s="206">
        <v>1.1100000000000001</v>
      </c>
      <c r="F130" s="206">
        <v>14.09</v>
      </c>
      <c r="G130" s="207">
        <f t="shared" si="17"/>
        <v>12.98</v>
      </c>
      <c r="H130" s="206" t="s">
        <v>402</v>
      </c>
      <c r="I130" s="206" t="s">
        <v>600</v>
      </c>
      <c r="J130" s="206">
        <v>660</v>
      </c>
      <c r="K130" s="204">
        <v>170000</v>
      </c>
      <c r="L130" s="210">
        <v>300000</v>
      </c>
      <c r="M130" s="200">
        <f t="shared" si="25"/>
        <v>2206600</v>
      </c>
    </row>
    <row r="131" spans="1:13" ht="31.5" x14ac:dyDescent="0.2">
      <c r="A131" s="202">
        <v>97</v>
      </c>
      <c r="B131" s="206" t="s">
        <v>597</v>
      </c>
      <c r="C131" s="206" t="s">
        <v>598</v>
      </c>
      <c r="D131" s="206" t="s">
        <v>599</v>
      </c>
      <c r="E131" s="206">
        <v>1.6240000000000001</v>
      </c>
      <c r="F131" s="206">
        <v>21.527999999999999</v>
      </c>
      <c r="G131" s="207">
        <f t="shared" si="17"/>
        <v>19.904</v>
      </c>
      <c r="H131" s="206" t="s">
        <v>601</v>
      </c>
      <c r="I131" s="206" t="s">
        <v>600</v>
      </c>
      <c r="J131" s="206">
        <v>660</v>
      </c>
      <c r="K131" s="203">
        <v>170000</v>
      </c>
      <c r="L131" s="199">
        <v>300000</v>
      </c>
      <c r="M131" s="198">
        <f t="shared" ref="M131" si="26">G131*L131</f>
        <v>5971200</v>
      </c>
    </row>
    <row r="132" spans="1:13" ht="15.75" x14ac:dyDescent="0.2">
      <c r="A132" s="202">
        <v>98</v>
      </c>
      <c r="B132" s="214" t="s">
        <v>602</v>
      </c>
      <c r="C132" s="214" t="s">
        <v>447</v>
      </c>
      <c r="D132" s="214" t="s">
        <v>448</v>
      </c>
      <c r="E132" s="214">
        <v>2.02</v>
      </c>
      <c r="F132" s="214">
        <v>8.34</v>
      </c>
      <c r="G132" s="207">
        <f t="shared" si="17"/>
        <v>6.32</v>
      </c>
      <c r="H132" s="214" t="s">
        <v>402</v>
      </c>
      <c r="I132" s="214" t="s">
        <v>610</v>
      </c>
      <c r="J132" s="214">
        <v>301</v>
      </c>
      <c r="K132" s="204">
        <v>170000</v>
      </c>
      <c r="L132" s="210">
        <v>300000</v>
      </c>
      <c r="M132" s="200">
        <f t="shared" si="25"/>
        <v>1074400</v>
      </c>
    </row>
    <row r="133" spans="1:13" ht="15.75" x14ac:dyDescent="0.2">
      <c r="A133" s="202">
        <v>99</v>
      </c>
      <c r="B133" s="214" t="s">
        <v>602</v>
      </c>
      <c r="C133" s="214" t="s">
        <v>603</v>
      </c>
      <c r="D133" s="214" t="s">
        <v>604</v>
      </c>
      <c r="E133" s="214">
        <v>0</v>
      </c>
      <c r="F133" s="214">
        <v>14.76</v>
      </c>
      <c r="G133" s="207">
        <f t="shared" si="17"/>
        <v>14.76</v>
      </c>
      <c r="H133" s="214" t="s">
        <v>402</v>
      </c>
      <c r="I133" s="214" t="s">
        <v>611</v>
      </c>
      <c r="J133" s="214">
        <v>526</v>
      </c>
      <c r="K133" s="204">
        <v>170000</v>
      </c>
      <c r="L133" s="210">
        <v>300000</v>
      </c>
      <c r="M133" s="200">
        <f t="shared" si="25"/>
        <v>2509200</v>
      </c>
    </row>
    <row r="134" spans="1:13" ht="47.25" x14ac:dyDescent="0.2">
      <c r="A134" s="202">
        <v>100</v>
      </c>
      <c r="B134" s="214" t="s">
        <v>602</v>
      </c>
      <c r="C134" s="214" t="s">
        <v>75</v>
      </c>
      <c r="D134" s="214" t="s">
        <v>449</v>
      </c>
      <c r="E134" s="214">
        <v>10.43</v>
      </c>
      <c r="F134" s="214">
        <v>11.9</v>
      </c>
      <c r="G134" s="207">
        <f t="shared" si="17"/>
        <v>1.4700000000000006</v>
      </c>
      <c r="H134" s="214" t="s">
        <v>402</v>
      </c>
      <c r="I134" s="214" t="s">
        <v>612</v>
      </c>
      <c r="J134" s="214" t="s">
        <v>613</v>
      </c>
      <c r="K134" s="204">
        <v>170000</v>
      </c>
      <c r="L134" s="210">
        <v>300000</v>
      </c>
      <c r="M134" s="200">
        <f t="shared" si="25"/>
        <v>249900.00000000012</v>
      </c>
    </row>
    <row r="135" spans="1:13" ht="31.5" x14ac:dyDescent="0.2">
      <c r="A135" s="202">
        <v>101</v>
      </c>
      <c r="B135" s="214" t="s">
        <v>602</v>
      </c>
      <c r="C135" s="214" t="s">
        <v>605</v>
      </c>
      <c r="D135" s="214" t="s">
        <v>606</v>
      </c>
      <c r="E135" s="214">
        <v>0</v>
      </c>
      <c r="F135" s="214">
        <v>4.25</v>
      </c>
      <c r="G135" s="207">
        <f t="shared" si="17"/>
        <v>4.25</v>
      </c>
      <c r="H135" s="214" t="s">
        <v>402</v>
      </c>
      <c r="I135" s="214" t="s">
        <v>611</v>
      </c>
      <c r="J135" s="214">
        <v>526</v>
      </c>
      <c r="K135" s="204">
        <v>170000</v>
      </c>
      <c r="L135" s="210">
        <v>300000</v>
      </c>
      <c r="M135" s="200">
        <f t="shared" si="25"/>
        <v>722500</v>
      </c>
    </row>
    <row r="136" spans="1:13" ht="31.5" x14ac:dyDescent="0.2">
      <c r="A136" s="202">
        <v>102</v>
      </c>
      <c r="B136" s="214" t="s">
        <v>602</v>
      </c>
      <c r="C136" s="214" t="s">
        <v>607</v>
      </c>
      <c r="D136" s="214" t="s">
        <v>608</v>
      </c>
      <c r="E136" s="214">
        <v>0</v>
      </c>
      <c r="F136" s="214">
        <v>11.58</v>
      </c>
      <c r="G136" s="207">
        <f t="shared" si="17"/>
        <v>11.58</v>
      </c>
      <c r="H136" s="214" t="s">
        <v>402</v>
      </c>
      <c r="I136" s="214" t="s">
        <v>614</v>
      </c>
      <c r="J136" s="214" t="s">
        <v>615</v>
      </c>
      <c r="K136" s="204">
        <v>170000</v>
      </c>
      <c r="L136" s="210">
        <v>300000</v>
      </c>
      <c r="M136" s="200">
        <f t="shared" si="25"/>
        <v>1968600</v>
      </c>
    </row>
    <row r="137" spans="1:13" ht="47.25" x14ac:dyDescent="0.2">
      <c r="A137" s="202">
        <v>103</v>
      </c>
      <c r="B137" s="214" t="s">
        <v>602</v>
      </c>
      <c r="C137" s="214" t="s">
        <v>157</v>
      </c>
      <c r="D137" s="214" t="s">
        <v>609</v>
      </c>
      <c r="E137" s="214">
        <v>16.87</v>
      </c>
      <c r="F137" s="214">
        <v>30.44</v>
      </c>
      <c r="G137" s="207">
        <f t="shared" si="17"/>
        <v>13.57</v>
      </c>
      <c r="H137" s="214" t="s">
        <v>402</v>
      </c>
      <c r="I137" s="214" t="s">
        <v>616</v>
      </c>
      <c r="J137" s="214" t="s">
        <v>617</v>
      </c>
      <c r="K137" s="204">
        <v>170000</v>
      </c>
      <c r="L137" s="210">
        <v>300000</v>
      </c>
      <c r="M137" s="200">
        <f t="shared" si="25"/>
        <v>2306900</v>
      </c>
    </row>
    <row r="138" spans="1:13" ht="63" x14ac:dyDescent="0.2">
      <c r="A138" s="202">
        <v>104</v>
      </c>
      <c r="B138" s="206" t="s">
        <v>100</v>
      </c>
      <c r="C138" s="206" t="s">
        <v>34</v>
      </c>
      <c r="D138" s="206" t="s">
        <v>35</v>
      </c>
      <c r="E138" s="206">
        <v>0.5</v>
      </c>
      <c r="F138" s="206">
        <v>18.399999999999999</v>
      </c>
      <c r="G138" s="207">
        <f t="shared" si="17"/>
        <v>17.899999999999999</v>
      </c>
      <c r="H138" s="221" t="s">
        <v>618</v>
      </c>
      <c r="I138" s="206" t="s">
        <v>619</v>
      </c>
      <c r="J138" s="216" t="s">
        <v>623</v>
      </c>
      <c r="K138" s="203">
        <v>170000</v>
      </c>
      <c r="L138" s="199">
        <v>300000</v>
      </c>
      <c r="M138" s="198">
        <f t="shared" ref="M138:M158" si="27">G138*L138</f>
        <v>5370000</v>
      </c>
    </row>
    <row r="139" spans="1:13" ht="47.25" x14ac:dyDescent="0.2">
      <c r="A139" s="202">
        <v>105</v>
      </c>
      <c r="B139" s="206" t="s">
        <v>100</v>
      </c>
      <c r="C139" s="206" t="s">
        <v>147</v>
      </c>
      <c r="D139" s="206" t="s">
        <v>148</v>
      </c>
      <c r="E139" s="206">
        <v>0</v>
      </c>
      <c r="F139" s="206">
        <v>20.2</v>
      </c>
      <c r="G139" s="207">
        <f t="shared" si="17"/>
        <v>20.2</v>
      </c>
      <c r="H139" s="221" t="s">
        <v>618</v>
      </c>
      <c r="I139" s="206" t="s">
        <v>620</v>
      </c>
      <c r="J139" s="216">
        <v>771</v>
      </c>
      <c r="K139" s="203">
        <v>170000</v>
      </c>
      <c r="L139" s="199">
        <v>300000</v>
      </c>
      <c r="M139" s="198">
        <f t="shared" si="27"/>
        <v>6060000</v>
      </c>
    </row>
    <row r="140" spans="1:13" ht="47.25" x14ac:dyDescent="0.2">
      <c r="A140" s="202">
        <v>106</v>
      </c>
      <c r="B140" s="208" t="s">
        <v>100</v>
      </c>
      <c r="C140" s="229" t="s">
        <v>142</v>
      </c>
      <c r="D140" s="229" t="s">
        <v>143</v>
      </c>
      <c r="E140" s="229">
        <v>22.3</v>
      </c>
      <c r="F140" s="229">
        <v>29.3</v>
      </c>
      <c r="G140" s="209">
        <f t="shared" si="17"/>
        <v>7</v>
      </c>
      <c r="H140" s="230" t="s">
        <v>621</v>
      </c>
      <c r="I140" s="229" t="s">
        <v>622</v>
      </c>
      <c r="J140" s="231" t="s">
        <v>624</v>
      </c>
      <c r="K140" s="204">
        <v>170000</v>
      </c>
      <c r="L140" s="210">
        <v>300000</v>
      </c>
      <c r="M140" s="200">
        <f t="shared" ref="M140" si="28">G140*K140</f>
        <v>1190000</v>
      </c>
    </row>
    <row r="141" spans="1:13" ht="78.75" x14ac:dyDescent="0.2">
      <c r="A141" s="202">
        <v>107</v>
      </c>
      <c r="B141" s="215" t="s">
        <v>655</v>
      </c>
      <c r="C141" s="215" t="s">
        <v>28</v>
      </c>
      <c r="D141" s="215" t="s">
        <v>29</v>
      </c>
      <c r="E141" s="215">
        <v>12</v>
      </c>
      <c r="F141" s="215">
        <v>27.32</v>
      </c>
      <c r="G141" s="207">
        <f t="shared" si="17"/>
        <v>15.32</v>
      </c>
      <c r="H141" s="215" t="s">
        <v>656</v>
      </c>
      <c r="I141" s="216" t="s">
        <v>659</v>
      </c>
      <c r="J141" s="216" t="s">
        <v>673</v>
      </c>
      <c r="K141" s="203">
        <v>170000</v>
      </c>
      <c r="L141" s="199">
        <v>300000</v>
      </c>
      <c r="M141" s="198">
        <f t="shared" si="27"/>
        <v>4596000</v>
      </c>
    </row>
    <row r="142" spans="1:13" ht="78.75" x14ac:dyDescent="0.2">
      <c r="A142" s="202">
        <v>108</v>
      </c>
      <c r="B142" s="215" t="s">
        <v>655</v>
      </c>
      <c r="C142" s="215" t="s">
        <v>26</v>
      </c>
      <c r="D142" s="215" t="s">
        <v>626</v>
      </c>
      <c r="E142" s="215">
        <v>0</v>
      </c>
      <c r="F142" s="215">
        <v>10.3</v>
      </c>
      <c r="G142" s="207">
        <f t="shared" si="17"/>
        <v>10.3</v>
      </c>
      <c r="H142" s="215" t="s">
        <v>657</v>
      </c>
      <c r="I142" s="216" t="s">
        <v>658</v>
      </c>
      <c r="J142" s="216" t="s">
        <v>674</v>
      </c>
      <c r="K142" s="203">
        <v>170000</v>
      </c>
      <c r="L142" s="199">
        <v>300000</v>
      </c>
      <c r="M142" s="198">
        <f t="shared" si="27"/>
        <v>3090000</v>
      </c>
    </row>
    <row r="143" spans="1:13" ht="47.25" x14ac:dyDescent="0.2">
      <c r="A143" s="202">
        <v>109</v>
      </c>
      <c r="B143" s="215" t="s">
        <v>655</v>
      </c>
      <c r="C143" s="215" t="s">
        <v>65</v>
      </c>
      <c r="D143" s="215" t="s">
        <v>627</v>
      </c>
      <c r="E143" s="215">
        <v>1.61</v>
      </c>
      <c r="F143" s="215">
        <v>17.3</v>
      </c>
      <c r="G143" s="207">
        <f t="shared" si="17"/>
        <v>15.690000000000001</v>
      </c>
      <c r="H143" s="215" t="s">
        <v>657</v>
      </c>
      <c r="I143" s="216" t="s">
        <v>660</v>
      </c>
      <c r="J143" s="216" t="s">
        <v>675</v>
      </c>
      <c r="K143" s="203">
        <v>170000</v>
      </c>
      <c r="L143" s="199">
        <v>300000</v>
      </c>
      <c r="M143" s="198">
        <f t="shared" si="27"/>
        <v>4707000</v>
      </c>
    </row>
    <row r="144" spans="1:13" ht="47.25" x14ac:dyDescent="0.2">
      <c r="A144" s="202">
        <v>110</v>
      </c>
      <c r="B144" s="215" t="s">
        <v>655</v>
      </c>
      <c r="C144" s="215" t="s">
        <v>45</v>
      </c>
      <c r="D144" s="215" t="s">
        <v>628</v>
      </c>
      <c r="E144" s="215">
        <v>0</v>
      </c>
      <c r="F144" s="215">
        <v>9.5</v>
      </c>
      <c r="G144" s="207">
        <f t="shared" si="17"/>
        <v>9.5</v>
      </c>
      <c r="H144" s="215" t="s">
        <v>657</v>
      </c>
      <c r="I144" s="216" t="s">
        <v>660</v>
      </c>
      <c r="J144" s="216" t="s">
        <v>675</v>
      </c>
      <c r="K144" s="203">
        <v>170000</v>
      </c>
      <c r="L144" s="199">
        <v>300000</v>
      </c>
      <c r="M144" s="198">
        <f t="shared" si="27"/>
        <v>2850000</v>
      </c>
    </row>
    <row r="145" spans="1:13" ht="47.25" x14ac:dyDescent="0.2">
      <c r="A145" s="202">
        <v>111</v>
      </c>
      <c r="B145" s="215" t="s">
        <v>655</v>
      </c>
      <c r="C145" s="215" t="s">
        <v>629</v>
      </c>
      <c r="D145" s="215" t="s">
        <v>630</v>
      </c>
      <c r="E145" s="215">
        <v>0</v>
      </c>
      <c r="F145" s="215">
        <v>15.95</v>
      </c>
      <c r="G145" s="207">
        <f t="shared" si="17"/>
        <v>15.95</v>
      </c>
      <c r="H145" s="215" t="s">
        <v>657</v>
      </c>
      <c r="I145" s="216" t="s">
        <v>661</v>
      </c>
      <c r="J145" s="216" t="s">
        <v>676</v>
      </c>
      <c r="K145" s="203">
        <v>170000</v>
      </c>
      <c r="L145" s="199">
        <v>300000</v>
      </c>
      <c r="M145" s="198">
        <f t="shared" si="27"/>
        <v>4785000</v>
      </c>
    </row>
    <row r="146" spans="1:13" ht="47.25" x14ac:dyDescent="0.2">
      <c r="A146" s="202">
        <v>112</v>
      </c>
      <c r="B146" s="215" t="s">
        <v>655</v>
      </c>
      <c r="C146" s="215" t="s">
        <v>631</v>
      </c>
      <c r="D146" s="215" t="s">
        <v>632</v>
      </c>
      <c r="E146" s="215">
        <v>0</v>
      </c>
      <c r="F146" s="215">
        <v>9.66</v>
      </c>
      <c r="G146" s="207">
        <f t="shared" si="17"/>
        <v>9.66</v>
      </c>
      <c r="H146" s="215" t="s">
        <v>657</v>
      </c>
      <c r="I146" s="216" t="s">
        <v>662</v>
      </c>
      <c r="J146" s="216" t="s">
        <v>677</v>
      </c>
      <c r="K146" s="203">
        <v>170000</v>
      </c>
      <c r="L146" s="199">
        <v>300000</v>
      </c>
      <c r="M146" s="198">
        <f t="shared" si="27"/>
        <v>2898000</v>
      </c>
    </row>
    <row r="147" spans="1:13" ht="47.25" x14ac:dyDescent="0.2">
      <c r="A147" s="202">
        <v>113</v>
      </c>
      <c r="B147" s="215" t="s">
        <v>655</v>
      </c>
      <c r="C147" s="215" t="s">
        <v>633</v>
      </c>
      <c r="D147" s="215" t="s">
        <v>634</v>
      </c>
      <c r="E147" s="215">
        <v>0</v>
      </c>
      <c r="F147" s="215">
        <v>2.7</v>
      </c>
      <c r="G147" s="207">
        <f t="shared" si="17"/>
        <v>2.7</v>
      </c>
      <c r="H147" s="215" t="s">
        <v>657</v>
      </c>
      <c r="I147" s="215" t="s">
        <v>663</v>
      </c>
      <c r="J147" s="215">
        <v>4517</v>
      </c>
      <c r="K147" s="203">
        <v>170000</v>
      </c>
      <c r="L147" s="199">
        <v>300000</v>
      </c>
      <c r="M147" s="198">
        <f t="shared" si="27"/>
        <v>810000</v>
      </c>
    </row>
    <row r="148" spans="1:13" ht="31.5" x14ac:dyDescent="0.2">
      <c r="A148" s="202">
        <v>114</v>
      </c>
      <c r="B148" s="215" t="s">
        <v>655</v>
      </c>
      <c r="C148" s="215" t="s">
        <v>635</v>
      </c>
      <c r="D148" s="215" t="s">
        <v>636</v>
      </c>
      <c r="E148" s="215">
        <v>0</v>
      </c>
      <c r="F148" s="215">
        <v>4.83</v>
      </c>
      <c r="G148" s="207">
        <f t="shared" si="17"/>
        <v>4.83</v>
      </c>
      <c r="H148" s="215" t="s">
        <v>657</v>
      </c>
      <c r="I148" s="215" t="s">
        <v>664</v>
      </c>
      <c r="J148" s="215">
        <v>616</v>
      </c>
      <c r="K148" s="203">
        <v>170000</v>
      </c>
      <c r="L148" s="199">
        <v>300000</v>
      </c>
      <c r="M148" s="198">
        <f t="shared" si="27"/>
        <v>1449000</v>
      </c>
    </row>
    <row r="149" spans="1:13" ht="31.5" x14ac:dyDescent="0.2">
      <c r="A149" s="202">
        <v>115</v>
      </c>
      <c r="B149" s="215" t="s">
        <v>655</v>
      </c>
      <c r="C149" s="215" t="s">
        <v>637</v>
      </c>
      <c r="D149" s="215" t="s">
        <v>638</v>
      </c>
      <c r="E149" s="215">
        <v>0</v>
      </c>
      <c r="F149" s="215">
        <v>1.7</v>
      </c>
      <c r="G149" s="207">
        <f t="shared" si="17"/>
        <v>1.7</v>
      </c>
      <c r="H149" s="215" t="s">
        <v>657</v>
      </c>
      <c r="I149" s="215" t="s">
        <v>665</v>
      </c>
      <c r="J149" s="215">
        <v>1110</v>
      </c>
      <c r="K149" s="203">
        <v>170000</v>
      </c>
      <c r="L149" s="199">
        <v>300000</v>
      </c>
      <c r="M149" s="198">
        <f t="shared" si="27"/>
        <v>510000</v>
      </c>
    </row>
    <row r="150" spans="1:13" ht="47.25" x14ac:dyDescent="0.2">
      <c r="A150" s="202">
        <v>116</v>
      </c>
      <c r="B150" s="215" t="s">
        <v>655</v>
      </c>
      <c r="C150" s="215" t="s">
        <v>24</v>
      </c>
      <c r="D150" s="215" t="s">
        <v>639</v>
      </c>
      <c r="E150" s="215">
        <v>6.57</v>
      </c>
      <c r="F150" s="215">
        <v>9.1</v>
      </c>
      <c r="G150" s="207">
        <f t="shared" si="17"/>
        <v>2.5299999999999994</v>
      </c>
      <c r="H150" s="215" t="s">
        <v>657</v>
      </c>
      <c r="I150" s="215" t="s">
        <v>666</v>
      </c>
      <c r="J150" s="215">
        <v>418</v>
      </c>
      <c r="K150" s="203">
        <v>170000</v>
      </c>
      <c r="L150" s="199">
        <v>300000</v>
      </c>
      <c r="M150" s="198">
        <f t="shared" si="27"/>
        <v>758999.99999999977</v>
      </c>
    </row>
    <row r="151" spans="1:13" ht="47.25" x14ac:dyDescent="0.2">
      <c r="A151" s="202">
        <v>117</v>
      </c>
      <c r="B151" s="215" t="s">
        <v>655</v>
      </c>
      <c r="C151" s="215" t="s">
        <v>640</v>
      </c>
      <c r="D151" s="215" t="s">
        <v>641</v>
      </c>
      <c r="E151" s="215">
        <v>0</v>
      </c>
      <c r="F151" s="215">
        <v>9.9700000000000006</v>
      </c>
      <c r="G151" s="207">
        <f t="shared" si="17"/>
        <v>9.9700000000000006</v>
      </c>
      <c r="H151" s="215" t="s">
        <v>657</v>
      </c>
      <c r="I151" s="216" t="s">
        <v>667</v>
      </c>
      <c r="J151" s="216" t="s">
        <v>678</v>
      </c>
      <c r="K151" s="203">
        <v>170000</v>
      </c>
      <c r="L151" s="199">
        <v>300000</v>
      </c>
      <c r="M151" s="198">
        <f t="shared" si="27"/>
        <v>2991000</v>
      </c>
    </row>
    <row r="152" spans="1:13" ht="31.5" x14ac:dyDescent="0.2">
      <c r="A152" s="202">
        <v>118</v>
      </c>
      <c r="B152" s="215" t="s">
        <v>655</v>
      </c>
      <c r="C152" s="241">
        <v>33756</v>
      </c>
      <c r="D152" s="215" t="s">
        <v>642</v>
      </c>
      <c r="E152" s="215">
        <v>0</v>
      </c>
      <c r="F152" s="215">
        <v>1.1599999999999999</v>
      </c>
      <c r="G152" s="207">
        <f t="shared" si="17"/>
        <v>1.1599999999999999</v>
      </c>
      <c r="H152" s="215" t="s">
        <v>657</v>
      </c>
      <c r="I152" s="215" t="s">
        <v>668</v>
      </c>
      <c r="J152" s="215">
        <v>684</v>
      </c>
      <c r="K152" s="203">
        <v>170000</v>
      </c>
      <c r="L152" s="199">
        <v>300000</v>
      </c>
      <c r="M152" s="198">
        <f t="shared" si="27"/>
        <v>348000</v>
      </c>
    </row>
    <row r="153" spans="1:13" ht="31.5" x14ac:dyDescent="0.2">
      <c r="A153" s="202">
        <v>119</v>
      </c>
      <c r="B153" s="215" t="s">
        <v>655</v>
      </c>
      <c r="C153" s="215" t="s">
        <v>643</v>
      </c>
      <c r="D153" s="215" t="s">
        <v>644</v>
      </c>
      <c r="E153" s="215">
        <v>0</v>
      </c>
      <c r="F153" s="215">
        <v>1.2</v>
      </c>
      <c r="G153" s="207">
        <f t="shared" si="17"/>
        <v>1.2</v>
      </c>
      <c r="H153" s="215" t="s">
        <v>657</v>
      </c>
      <c r="I153" s="215" t="s">
        <v>669</v>
      </c>
      <c r="J153" s="215">
        <v>960</v>
      </c>
      <c r="K153" s="203">
        <v>170000</v>
      </c>
      <c r="L153" s="199">
        <v>300000</v>
      </c>
      <c r="M153" s="198">
        <f t="shared" si="27"/>
        <v>360000</v>
      </c>
    </row>
    <row r="154" spans="1:13" ht="31.5" x14ac:dyDescent="0.2">
      <c r="A154" s="202">
        <v>120</v>
      </c>
      <c r="B154" s="215" t="s">
        <v>655</v>
      </c>
      <c r="C154" s="215" t="s">
        <v>645</v>
      </c>
      <c r="D154" s="215" t="s">
        <v>646</v>
      </c>
      <c r="E154" s="215">
        <v>0</v>
      </c>
      <c r="F154" s="215">
        <v>0.42</v>
      </c>
      <c r="G154" s="207">
        <f t="shared" si="17"/>
        <v>0.42</v>
      </c>
      <c r="H154" s="215" t="s">
        <v>657</v>
      </c>
      <c r="I154" s="215" t="s">
        <v>670</v>
      </c>
      <c r="J154" s="215">
        <v>470</v>
      </c>
      <c r="K154" s="203">
        <v>170000</v>
      </c>
      <c r="L154" s="199">
        <v>300000</v>
      </c>
      <c r="M154" s="198">
        <f t="shared" si="27"/>
        <v>126000</v>
      </c>
    </row>
    <row r="155" spans="1:13" ht="31.5" x14ac:dyDescent="0.2">
      <c r="A155" s="202">
        <v>121</v>
      </c>
      <c r="B155" s="215" t="s">
        <v>655</v>
      </c>
      <c r="C155" s="215" t="s">
        <v>647</v>
      </c>
      <c r="D155" s="215" t="s">
        <v>648</v>
      </c>
      <c r="E155" s="215">
        <v>0</v>
      </c>
      <c r="F155" s="215">
        <v>2.2000000000000002</v>
      </c>
      <c r="G155" s="207">
        <f t="shared" si="17"/>
        <v>2.2000000000000002</v>
      </c>
      <c r="H155" s="215" t="s">
        <v>657</v>
      </c>
      <c r="I155" s="215" t="s">
        <v>671</v>
      </c>
      <c r="J155" s="215">
        <v>1731</v>
      </c>
      <c r="K155" s="203">
        <v>170000</v>
      </c>
      <c r="L155" s="199">
        <v>300000</v>
      </c>
      <c r="M155" s="198">
        <f t="shared" si="27"/>
        <v>660000</v>
      </c>
    </row>
    <row r="156" spans="1:13" ht="47.25" x14ac:dyDescent="0.2">
      <c r="A156" s="202">
        <v>122</v>
      </c>
      <c r="B156" s="215" t="s">
        <v>655</v>
      </c>
      <c r="C156" s="215" t="s">
        <v>649</v>
      </c>
      <c r="D156" s="215" t="s">
        <v>650</v>
      </c>
      <c r="E156" s="215">
        <v>0</v>
      </c>
      <c r="F156" s="215">
        <v>0.8</v>
      </c>
      <c r="G156" s="207">
        <f t="shared" si="17"/>
        <v>0.8</v>
      </c>
      <c r="H156" s="215" t="s">
        <v>657</v>
      </c>
      <c r="I156" s="215" t="s">
        <v>671</v>
      </c>
      <c r="J156" s="215">
        <v>1731</v>
      </c>
      <c r="K156" s="203">
        <v>170000</v>
      </c>
      <c r="L156" s="199">
        <v>300000</v>
      </c>
      <c r="M156" s="198">
        <f t="shared" si="27"/>
        <v>240000</v>
      </c>
    </row>
    <row r="157" spans="1:13" ht="31.5" x14ac:dyDescent="0.2">
      <c r="A157" s="202">
        <v>123</v>
      </c>
      <c r="B157" s="215" t="s">
        <v>655</v>
      </c>
      <c r="C157" s="215" t="s">
        <v>651</v>
      </c>
      <c r="D157" s="215" t="s">
        <v>652</v>
      </c>
      <c r="E157" s="215">
        <v>0</v>
      </c>
      <c r="F157" s="215">
        <v>6.1</v>
      </c>
      <c r="G157" s="207">
        <f t="shared" si="17"/>
        <v>6.1</v>
      </c>
      <c r="H157" s="215" t="s">
        <v>657</v>
      </c>
      <c r="I157" s="215" t="s">
        <v>672</v>
      </c>
      <c r="J157" s="215">
        <v>897</v>
      </c>
      <c r="K157" s="203">
        <v>170000</v>
      </c>
      <c r="L157" s="199">
        <v>300000</v>
      </c>
      <c r="M157" s="198">
        <f t="shared" si="27"/>
        <v>1830000</v>
      </c>
    </row>
    <row r="158" spans="1:13" ht="47.25" x14ac:dyDescent="0.2">
      <c r="A158" s="202">
        <v>124</v>
      </c>
      <c r="B158" s="208" t="s">
        <v>655</v>
      </c>
      <c r="C158" s="208" t="s">
        <v>653</v>
      </c>
      <c r="D158" s="208" t="s">
        <v>654</v>
      </c>
      <c r="E158" s="208">
        <v>0</v>
      </c>
      <c r="F158" s="208">
        <v>2.2799999999999998</v>
      </c>
      <c r="G158" s="209">
        <f t="shared" si="17"/>
        <v>2.2799999999999998</v>
      </c>
      <c r="H158" s="208" t="s">
        <v>657</v>
      </c>
      <c r="I158" s="208" t="s">
        <v>672</v>
      </c>
      <c r="J158" s="208">
        <v>897</v>
      </c>
      <c r="K158" s="203">
        <v>170000</v>
      </c>
      <c r="L158" s="199">
        <v>300000</v>
      </c>
      <c r="M158" s="198">
        <f t="shared" si="27"/>
        <v>683999.99999999988</v>
      </c>
    </row>
    <row r="159" spans="1:13" ht="47.25" x14ac:dyDescent="0.2">
      <c r="A159" s="202">
        <v>125</v>
      </c>
      <c r="B159" s="243" t="s">
        <v>679</v>
      </c>
      <c r="C159" s="243" t="s">
        <v>226</v>
      </c>
      <c r="D159" s="243" t="s">
        <v>227</v>
      </c>
      <c r="E159" s="243">
        <v>0</v>
      </c>
      <c r="F159" s="243">
        <v>7.52</v>
      </c>
      <c r="G159" s="207">
        <f t="shared" si="17"/>
        <v>7.52</v>
      </c>
      <c r="H159" s="243" t="s">
        <v>682</v>
      </c>
      <c r="I159" s="243" t="s">
        <v>683</v>
      </c>
      <c r="J159" s="244">
        <v>846</v>
      </c>
      <c r="K159" s="204">
        <v>170000</v>
      </c>
      <c r="L159" s="210">
        <v>300000</v>
      </c>
      <c r="M159" s="200">
        <f t="shared" ref="M159:M160" si="29">G159*K159</f>
        <v>1278400</v>
      </c>
    </row>
    <row r="160" spans="1:13" ht="47.25" x14ac:dyDescent="0.2">
      <c r="A160" s="202">
        <v>126</v>
      </c>
      <c r="B160" s="243" t="s">
        <v>679</v>
      </c>
      <c r="C160" s="243" t="s">
        <v>230</v>
      </c>
      <c r="D160" s="243" t="s">
        <v>231</v>
      </c>
      <c r="E160" s="243">
        <v>0</v>
      </c>
      <c r="F160" s="243">
        <v>13.03</v>
      </c>
      <c r="G160" s="207">
        <f t="shared" si="17"/>
        <v>13.03</v>
      </c>
      <c r="H160" s="243" t="s">
        <v>682</v>
      </c>
      <c r="I160" s="243" t="s">
        <v>376</v>
      </c>
      <c r="J160" s="244">
        <v>1595</v>
      </c>
      <c r="K160" s="204">
        <v>170000</v>
      </c>
      <c r="L160" s="210">
        <v>300000</v>
      </c>
      <c r="M160" s="200">
        <f t="shared" si="29"/>
        <v>2215100</v>
      </c>
    </row>
    <row r="161" spans="1:13" ht="63" x14ac:dyDescent="0.2">
      <c r="A161" s="202">
        <v>127</v>
      </c>
      <c r="B161" s="243" t="s">
        <v>680</v>
      </c>
      <c r="C161" s="243" t="s">
        <v>42</v>
      </c>
      <c r="D161" s="243" t="s">
        <v>43</v>
      </c>
      <c r="E161" s="243">
        <v>38.5</v>
      </c>
      <c r="F161" s="245">
        <v>62.225000000000001</v>
      </c>
      <c r="G161" s="207">
        <f t="shared" si="17"/>
        <v>23.725000000000001</v>
      </c>
      <c r="H161" s="243" t="s">
        <v>204</v>
      </c>
      <c r="I161" s="243" t="s">
        <v>684</v>
      </c>
      <c r="J161" s="244">
        <v>660</v>
      </c>
      <c r="K161" s="203">
        <v>170000</v>
      </c>
      <c r="L161" s="199">
        <v>300000</v>
      </c>
      <c r="M161" s="198">
        <f t="shared" ref="M161:M162" si="30">G161*L161</f>
        <v>7117500</v>
      </c>
    </row>
    <row r="162" spans="1:13" ht="47.25" x14ac:dyDescent="0.2">
      <c r="A162" s="202">
        <v>128</v>
      </c>
      <c r="B162" s="243" t="s">
        <v>681</v>
      </c>
      <c r="C162" s="243" t="s">
        <v>233</v>
      </c>
      <c r="D162" s="243" t="s">
        <v>234</v>
      </c>
      <c r="E162" s="243">
        <v>16.036000000000001</v>
      </c>
      <c r="F162" s="243">
        <v>34.036000000000001</v>
      </c>
      <c r="G162" s="207">
        <f t="shared" si="17"/>
        <v>18</v>
      </c>
      <c r="H162" s="243" t="s">
        <v>204</v>
      </c>
      <c r="I162" s="243" t="s">
        <v>685</v>
      </c>
      <c r="J162" s="244">
        <v>998</v>
      </c>
      <c r="K162" s="203">
        <v>170000</v>
      </c>
      <c r="L162" s="199">
        <v>300000</v>
      </c>
      <c r="M162" s="198">
        <f t="shared" si="30"/>
        <v>5400000</v>
      </c>
    </row>
    <row r="163" spans="1:13" ht="47.25" x14ac:dyDescent="0.2">
      <c r="A163" s="202">
        <v>129</v>
      </c>
      <c r="B163" s="243" t="s">
        <v>679</v>
      </c>
      <c r="C163" s="243" t="s">
        <v>236</v>
      </c>
      <c r="D163" s="243" t="s">
        <v>237</v>
      </c>
      <c r="E163" s="243">
        <v>6.42</v>
      </c>
      <c r="F163" s="243">
        <v>7.5</v>
      </c>
      <c r="G163" s="207">
        <f t="shared" si="17"/>
        <v>1.08</v>
      </c>
      <c r="H163" s="243" t="s">
        <v>682</v>
      </c>
      <c r="I163" s="243" t="s">
        <v>684</v>
      </c>
      <c r="J163" s="244">
        <v>660</v>
      </c>
      <c r="K163" s="204">
        <v>170000</v>
      </c>
      <c r="L163" s="210">
        <v>300000</v>
      </c>
      <c r="M163" s="200">
        <f t="shared" ref="M163:M166" si="31">G163*K163</f>
        <v>183600</v>
      </c>
    </row>
    <row r="164" spans="1:13" ht="47.25" x14ac:dyDescent="0.2">
      <c r="A164" s="202">
        <v>130</v>
      </c>
      <c r="B164" s="243" t="s">
        <v>679</v>
      </c>
      <c r="C164" s="243" t="s">
        <v>238</v>
      </c>
      <c r="D164" s="243" t="s">
        <v>239</v>
      </c>
      <c r="E164" s="243">
        <v>0</v>
      </c>
      <c r="F164" s="243">
        <v>5.07</v>
      </c>
      <c r="G164" s="207">
        <f t="shared" ref="G164:G175" si="32">F164-E164</f>
        <v>5.07</v>
      </c>
      <c r="H164" s="243" t="s">
        <v>682</v>
      </c>
      <c r="I164" s="243" t="s">
        <v>683</v>
      </c>
      <c r="J164" s="244">
        <v>846</v>
      </c>
      <c r="K164" s="204">
        <v>170000</v>
      </c>
      <c r="L164" s="210">
        <v>300000</v>
      </c>
      <c r="M164" s="200">
        <f t="shared" si="31"/>
        <v>861900</v>
      </c>
    </row>
    <row r="165" spans="1:13" ht="47.25" x14ac:dyDescent="0.2">
      <c r="A165" s="202">
        <v>131</v>
      </c>
      <c r="B165" s="243" t="s">
        <v>679</v>
      </c>
      <c r="C165" s="243" t="s">
        <v>236</v>
      </c>
      <c r="D165" s="243" t="s">
        <v>237</v>
      </c>
      <c r="E165" s="243">
        <v>0</v>
      </c>
      <c r="F165" s="243">
        <v>6.42</v>
      </c>
      <c r="G165" s="207">
        <f t="shared" si="32"/>
        <v>6.42</v>
      </c>
      <c r="H165" s="243" t="s">
        <v>682</v>
      </c>
      <c r="I165" s="243" t="s">
        <v>686</v>
      </c>
      <c r="J165" s="244">
        <v>1658</v>
      </c>
      <c r="K165" s="204">
        <v>170000</v>
      </c>
      <c r="L165" s="210">
        <v>300000</v>
      </c>
      <c r="M165" s="200">
        <f t="shared" si="31"/>
        <v>1091400</v>
      </c>
    </row>
    <row r="166" spans="1:13" ht="47.25" x14ac:dyDescent="0.2">
      <c r="A166" s="202">
        <v>132</v>
      </c>
      <c r="B166" s="243" t="s">
        <v>679</v>
      </c>
      <c r="C166" s="243" t="s">
        <v>241</v>
      </c>
      <c r="D166" s="243" t="s">
        <v>242</v>
      </c>
      <c r="E166" s="243">
        <v>0</v>
      </c>
      <c r="F166" s="243">
        <v>7.97</v>
      </c>
      <c r="G166" s="207">
        <f t="shared" si="32"/>
        <v>7.97</v>
      </c>
      <c r="H166" s="243" t="s">
        <v>682</v>
      </c>
      <c r="I166" s="243" t="s">
        <v>684</v>
      </c>
      <c r="J166" s="244">
        <v>660</v>
      </c>
      <c r="K166" s="204">
        <v>170000</v>
      </c>
      <c r="L166" s="210">
        <v>300000</v>
      </c>
      <c r="M166" s="200">
        <f t="shared" si="31"/>
        <v>1354900</v>
      </c>
    </row>
    <row r="167" spans="1:13" ht="47.25" x14ac:dyDescent="0.2">
      <c r="A167" s="202">
        <v>133</v>
      </c>
      <c r="B167" s="243" t="s">
        <v>679</v>
      </c>
      <c r="C167" s="243" t="s">
        <v>687</v>
      </c>
      <c r="D167" s="243" t="s">
        <v>688</v>
      </c>
      <c r="E167" s="243">
        <v>0</v>
      </c>
      <c r="F167" s="243">
        <v>0.6</v>
      </c>
      <c r="G167" s="207">
        <f t="shared" si="32"/>
        <v>0.6</v>
      </c>
      <c r="H167" s="243" t="s">
        <v>704</v>
      </c>
      <c r="I167" s="243" t="s">
        <v>705</v>
      </c>
      <c r="J167" s="244">
        <v>525</v>
      </c>
      <c r="K167" s="203">
        <v>170000</v>
      </c>
      <c r="L167" s="199">
        <v>300000</v>
      </c>
      <c r="M167" s="198">
        <f t="shared" ref="M167:M168" si="33">G167*L167</f>
        <v>180000</v>
      </c>
    </row>
    <row r="168" spans="1:13" ht="31.5" x14ac:dyDescent="0.2">
      <c r="A168" s="202">
        <v>134</v>
      </c>
      <c r="B168" s="243" t="s">
        <v>679</v>
      </c>
      <c r="C168" s="243" t="s">
        <v>689</v>
      </c>
      <c r="D168" s="243" t="s">
        <v>646</v>
      </c>
      <c r="E168" s="243">
        <v>0</v>
      </c>
      <c r="F168" s="243">
        <v>0.39</v>
      </c>
      <c r="G168" s="207">
        <f t="shared" si="32"/>
        <v>0.39</v>
      </c>
      <c r="H168" s="243" t="s">
        <v>706</v>
      </c>
      <c r="I168" s="243" t="s">
        <v>705</v>
      </c>
      <c r="J168" s="244">
        <v>525</v>
      </c>
      <c r="K168" s="203">
        <v>170000</v>
      </c>
      <c r="L168" s="199">
        <v>300000</v>
      </c>
      <c r="M168" s="198">
        <f t="shared" si="33"/>
        <v>117000</v>
      </c>
    </row>
    <row r="169" spans="1:13" ht="47.25" x14ac:dyDescent="0.2">
      <c r="A169" s="202">
        <v>135</v>
      </c>
      <c r="B169" s="243" t="s">
        <v>679</v>
      </c>
      <c r="C169" s="187" t="s">
        <v>690</v>
      </c>
      <c r="D169" s="243" t="s">
        <v>691</v>
      </c>
      <c r="E169" s="243">
        <v>0</v>
      </c>
      <c r="F169" s="243">
        <v>9.19</v>
      </c>
      <c r="G169" s="207">
        <f t="shared" si="32"/>
        <v>9.19</v>
      </c>
      <c r="H169" s="243" t="s">
        <v>682</v>
      </c>
      <c r="I169" s="243" t="s">
        <v>707</v>
      </c>
      <c r="J169" s="244">
        <v>2484</v>
      </c>
      <c r="K169" s="204">
        <v>170000</v>
      </c>
      <c r="L169" s="210">
        <v>300000</v>
      </c>
      <c r="M169" s="200">
        <f t="shared" ref="M169:M171" si="34">G169*K169</f>
        <v>1562300</v>
      </c>
    </row>
    <row r="170" spans="1:13" ht="31.5" x14ac:dyDescent="0.2">
      <c r="A170" s="202">
        <v>136</v>
      </c>
      <c r="B170" s="243" t="s">
        <v>679</v>
      </c>
      <c r="C170" s="246" t="s">
        <v>692</v>
      </c>
      <c r="D170" s="246" t="s">
        <v>693</v>
      </c>
      <c r="E170" s="243">
        <v>0</v>
      </c>
      <c r="F170" s="243">
        <v>1.61</v>
      </c>
      <c r="G170" s="207">
        <f t="shared" si="32"/>
        <v>1.61</v>
      </c>
      <c r="H170" s="243" t="s">
        <v>708</v>
      </c>
      <c r="I170" s="243" t="s">
        <v>683</v>
      </c>
      <c r="J170" s="244">
        <v>525</v>
      </c>
      <c r="K170" s="204">
        <v>170000</v>
      </c>
      <c r="L170" s="210">
        <v>300000</v>
      </c>
      <c r="M170" s="200">
        <f t="shared" si="34"/>
        <v>273700</v>
      </c>
    </row>
    <row r="171" spans="1:13" ht="63" x14ac:dyDescent="0.2">
      <c r="A171" s="202">
        <v>137</v>
      </c>
      <c r="B171" s="243" t="s">
        <v>679</v>
      </c>
      <c r="C171" s="243" t="s">
        <v>694</v>
      </c>
      <c r="D171" s="243" t="s">
        <v>695</v>
      </c>
      <c r="E171" s="243">
        <v>0</v>
      </c>
      <c r="F171" s="243">
        <v>8.9700000000000006</v>
      </c>
      <c r="G171" s="207">
        <f t="shared" si="32"/>
        <v>8.9700000000000006</v>
      </c>
      <c r="H171" s="243" t="s">
        <v>709</v>
      </c>
      <c r="I171" s="243" t="s">
        <v>683</v>
      </c>
      <c r="J171" s="244">
        <v>525</v>
      </c>
      <c r="K171" s="204">
        <v>170000</v>
      </c>
      <c r="L171" s="210">
        <v>300000</v>
      </c>
      <c r="M171" s="200">
        <f t="shared" si="34"/>
        <v>1524900</v>
      </c>
    </row>
    <row r="172" spans="1:13" ht="63" x14ac:dyDescent="0.25">
      <c r="A172" s="202">
        <v>138</v>
      </c>
      <c r="B172" s="243" t="s">
        <v>679</v>
      </c>
      <c r="C172" s="246" t="s">
        <v>696</v>
      </c>
      <c r="D172" s="247" t="s">
        <v>697</v>
      </c>
      <c r="E172" s="248">
        <v>0</v>
      </c>
      <c r="F172" s="247">
        <v>3.77</v>
      </c>
      <c r="G172" s="207">
        <f t="shared" si="32"/>
        <v>3.77</v>
      </c>
      <c r="H172" s="246" t="s">
        <v>710</v>
      </c>
      <c r="I172" s="243" t="s">
        <v>683</v>
      </c>
      <c r="J172" s="244">
        <v>525</v>
      </c>
      <c r="K172" s="203">
        <v>170000</v>
      </c>
      <c r="L172" s="199">
        <v>300000</v>
      </c>
      <c r="M172" s="198">
        <f t="shared" ref="M172" si="35">G172*L172</f>
        <v>1131000</v>
      </c>
    </row>
    <row r="173" spans="1:13" ht="31.5" x14ac:dyDescent="0.2">
      <c r="A173" s="202">
        <v>139</v>
      </c>
      <c r="B173" s="243" t="s">
        <v>679</v>
      </c>
      <c r="C173" s="246" t="s">
        <v>698</v>
      </c>
      <c r="D173" s="246" t="s">
        <v>699</v>
      </c>
      <c r="E173" s="243">
        <v>0</v>
      </c>
      <c r="F173" s="243">
        <v>0.13</v>
      </c>
      <c r="G173" s="207">
        <f t="shared" si="32"/>
        <v>0.13</v>
      </c>
      <c r="H173" s="243" t="s">
        <v>708</v>
      </c>
      <c r="I173" s="243" t="s">
        <v>683</v>
      </c>
      <c r="J173" s="244">
        <v>525</v>
      </c>
      <c r="K173" s="204">
        <v>170000</v>
      </c>
      <c r="L173" s="210">
        <v>300000</v>
      </c>
      <c r="M173" s="200">
        <f t="shared" ref="M173:M174" si="36">G173*K173</f>
        <v>22100</v>
      </c>
    </row>
    <row r="174" spans="1:13" ht="31.5" x14ac:dyDescent="0.2">
      <c r="A174" s="202">
        <v>140</v>
      </c>
      <c r="B174" s="243" t="s">
        <v>679</v>
      </c>
      <c r="C174" s="243" t="s">
        <v>700</v>
      </c>
      <c r="D174" s="243" t="s">
        <v>701</v>
      </c>
      <c r="E174" s="243">
        <v>0</v>
      </c>
      <c r="F174" s="243">
        <v>2.96</v>
      </c>
      <c r="G174" s="207">
        <f t="shared" si="32"/>
        <v>2.96</v>
      </c>
      <c r="H174" s="243" t="s">
        <v>369</v>
      </c>
      <c r="I174" s="243" t="s">
        <v>685</v>
      </c>
      <c r="J174" s="244">
        <v>998</v>
      </c>
      <c r="K174" s="204">
        <v>170000</v>
      </c>
      <c r="L174" s="210">
        <v>300000</v>
      </c>
      <c r="M174" s="200">
        <f t="shared" si="36"/>
        <v>503200</v>
      </c>
    </row>
    <row r="175" spans="1:13" ht="32.25" thickBot="1" x14ac:dyDescent="0.25">
      <c r="A175" s="202">
        <v>141</v>
      </c>
      <c r="B175" s="243" t="s">
        <v>679</v>
      </c>
      <c r="C175" s="246" t="s">
        <v>702</v>
      </c>
      <c r="D175" s="246" t="s">
        <v>703</v>
      </c>
      <c r="E175" s="243">
        <v>0</v>
      </c>
      <c r="F175" s="243">
        <v>0.28999999999999998</v>
      </c>
      <c r="G175" s="207">
        <f t="shared" si="32"/>
        <v>0.28999999999999998</v>
      </c>
      <c r="H175" s="246" t="s">
        <v>711</v>
      </c>
      <c r="I175" s="243" t="s">
        <v>685</v>
      </c>
      <c r="J175" s="244">
        <v>998</v>
      </c>
      <c r="K175" s="203">
        <v>170000</v>
      </c>
      <c r="L175" s="199">
        <v>300000</v>
      </c>
      <c r="M175" s="198">
        <f t="shared" ref="M175" si="37">G175*L175</f>
        <v>87000</v>
      </c>
    </row>
    <row r="176" spans="1:13" ht="24" customHeight="1" thickBot="1" x14ac:dyDescent="0.35">
      <c r="A176" s="235" t="s">
        <v>625</v>
      </c>
      <c r="B176" s="236"/>
      <c r="C176" s="236"/>
      <c r="D176" s="236"/>
      <c r="E176" s="236"/>
      <c r="F176" s="236"/>
      <c r="G176" s="237">
        <f>SUM(G35:G175)</f>
        <v>956.89500000000044</v>
      </c>
      <c r="H176" s="238"/>
      <c r="I176" s="238"/>
      <c r="J176" s="238"/>
      <c r="K176" s="238"/>
      <c r="L176" s="238"/>
      <c r="M176" s="239">
        <f>SUM(M35:M175)</f>
        <v>217305120</v>
      </c>
    </row>
    <row r="177" spans="1:12" ht="12.75" customHeight="1" x14ac:dyDescent="0.2">
      <c r="A177" s="48"/>
      <c r="B177" s="196"/>
      <c r="C177" s="16"/>
      <c r="D177" s="46"/>
      <c r="E177" s="47"/>
      <c r="F177" s="187"/>
      <c r="G177" s="16"/>
      <c r="H177" s="16"/>
      <c r="I177" s="16"/>
      <c r="J177" s="7"/>
      <c r="K177" s="188"/>
      <c r="L177" s="48"/>
    </row>
    <row r="178" spans="1:12" ht="13.5" customHeight="1" x14ac:dyDescent="0.2">
      <c r="A178" s="48"/>
      <c r="B178" s="196"/>
      <c r="C178" s="16"/>
      <c r="D178" s="46"/>
      <c r="E178" s="47"/>
      <c r="F178" s="187"/>
      <c r="G178" s="16"/>
      <c r="H178" s="16"/>
      <c r="I178" s="16"/>
      <c r="J178" s="7"/>
      <c r="K178" s="188"/>
      <c r="L178" s="48"/>
    </row>
    <row r="179" spans="1:12" ht="12.75" customHeight="1" x14ac:dyDescent="0.2">
      <c r="A179" s="48"/>
      <c r="B179" s="196"/>
      <c r="C179" s="16"/>
      <c r="D179" s="46"/>
      <c r="E179" s="47"/>
      <c r="F179" s="187"/>
      <c r="G179" s="16"/>
      <c r="H179" s="16"/>
      <c r="I179" s="16"/>
      <c r="J179" s="7"/>
      <c r="K179" s="188"/>
      <c r="L179" s="48"/>
    </row>
    <row r="180" spans="1:12" ht="13.5" customHeight="1" x14ac:dyDescent="0.2">
      <c r="A180" s="48"/>
      <c r="B180" s="196"/>
      <c r="C180" s="16"/>
      <c r="D180" s="46"/>
      <c r="E180" s="47"/>
      <c r="F180" s="187"/>
      <c r="G180" s="16"/>
      <c r="H180" s="16"/>
      <c r="I180" s="16"/>
      <c r="J180" s="7"/>
      <c r="K180" s="188"/>
      <c r="L180" s="48"/>
    </row>
    <row r="181" spans="1:12" ht="12.75" customHeight="1" x14ac:dyDescent="0.2">
      <c r="A181" s="48"/>
      <c r="B181" s="196"/>
      <c r="C181" s="16"/>
      <c r="D181" s="46"/>
      <c r="E181" s="47"/>
      <c r="F181" s="187"/>
      <c r="G181" s="16"/>
      <c r="H181" s="16"/>
      <c r="I181" s="16"/>
      <c r="J181" s="7"/>
      <c r="K181" s="188"/>
      <c r="L181" s="48"/>
    </row>
    <row r="182" spans="1:12" ht="13.5" customHeight="1" x14ac:dyDescent="0.2">
      <c r="A182" s="48"/>
      <c r="B182" s="196"/>
      <c r="C182" s="16"/>
      <c r="D182" s="46"/>
      <c r="E182" s="47"/>
      <c r="F182" s="187"/>
      <c r="G182" s="16"/>
      <c r="H182" s="16"/>
      <c r="I182" s="16"/>
      <c r="J182" s="7"/>
      <c r="K182" s="188"/>
      <c r="L182" s="48"/>
    </row>
    <row r="183" spans="1:12" x14ac:dyDescent="0.2">
      <c r="A183" s="48"/>
      <c r="B183" s="196"/>
      <c r="C183" s="16"/>
      <c r="D183" s="46"/>
      <c r="E183" s="47"/>
      <c r="F183" s="187"/>
      <c r="G183" s="16"/>
      <c r="H183" s="16"/>
      <c r="I183" s="16"/>
      <c r="J183" s="7"/>
      <c r="K183" s="188"/>
      <c r="L183" s="48"/>
    </row>
    <row r="184" spans="1:12" x14ac:dyDescent="0.2">
      <c r="A184" s="48"/>
      <c r="B184" s="196"/>
      <c r="C184" s="16"/>
      <c r="D184" s="46"/>
      <c r="E184" s="47"/>
      <c r="F184" s="187"/>
      <c r="G184" s="16"/>
      <c r="H184" s="16"/>
      <c r="I184" s="16"/>
      <c r="J184" s="7"/>
      <c r="K184" s="188"/>
      <c r="L184" s="48"/>
    </row>
    <row r="185" spans="1:12" x14ac:dyDescent="0.2">
      <c r="A185" s="48"/>
      <c r="B185" s="196"/>
      <c r="C185" s="16"/>
      <c r="D185" s="46"/>
      <c r="E185" s="47"/>
      <c r="F185" s="187"/>
      <c r="G185" s="16"/>
      <c r="H185" s="16"/>
      <c r="I185" s="16"/>
      <c r="J185" s="7"/>
      <c r="K185" s="188"/>
      <c r="L185" s="48"/>
    </row>
    <row r="186" spans="1:12" x14ac:dyDescent="0.2">
      <c r="A186" s="48"/>
      <c r="B186" s="196"/>
      <c r="C186" s="16"/>
      <c r="D186" s="46"/>
      <c r="E186" s="47"/>
      <c r="F186" s="187"/>
      <c r="G186" s="16"/>
      <c r="H186" s="16"/>
      <c r="I186" s="16"/>
      <c r="J186" s="7"/>
      <c r="K186" s="188"/>
      <c r="L186" s="48"/>
    </row>
    <row r="187" spans="1:12" x14ac:dyDescent="0.2">
      <c r="B187" s="16"/>
      <c r="C187" s="16"/>
      <c r="D187" s="46"/>
      <c r="E187" s="47"/>
      <c r="F187" s="187"/>
      <c r="G187" s="16"/>
      <c r="H187" s="16"/>
      <c r="I187" s="16"/>
      <c r="J187" s="7"/>
      <c r="K187" s="188"/>
      <c r="L187" s="48"/>
    </row>
    <row r="188" spans="1:12" x14ac:dyDescent="0.2">
      <c r="B188" s="16"/>
      <c r="C188" s="16"/>
      <c r="D188" s="46"/>
      <c r="E188" s="47"/>
      <c r="F188" s="187"/>
      <c r="G188" s="16"/>
      <c r="H188" s="16"/>
      <c r="I188" s="16"/>
      <c r="J188" s="7"/>
      <c r="K188" s="188"/>
      <c r="L188" s="48"/>
    </row>
    <row r="189" spans="1:12" x14ac:dyDescent="0.2">
      <c r="B189" s="16"/>
      <c r="C189" s="16"/>
      <c r="D189" s="46"/>
      <c r="E189" s="47"/>
      <c r="F189" s="187"/>
      <c r="G189" s="16"/>
      <c r="H189" s="16"/>
      <c r="I189" s="16"/>
      <c r="J189" s="7"/>
      <c r="K189" s="188"/>
      <c r="L189" s="48"/>
    </row>
    <row r="190" spans="1:12" x14ac:dyDescent="0.2">
      <c r="B190" s="16"/>
      <c r="C190" s="16"/>
      <c r="D190" s="46"/>
      <c r="E190" s="47"/>
      <c r="F190" s="187"/>
      <c r="G190" s="16"/>
      <c r="H190" s="16"/>
      <c r="I190" s="16"/>
      <c r="J190" s="7"/>
      <c r="K190" s="188"/>
      <c r="L190" s="48"/>
    </row>
    <row r="191" spans="1:12" x14ac:dyDescent="0.2">
      <c r="B191" s="16"/>
      <c r="C191" s="16"/>
      <c r="D191" s="46"/>
      <c r="E191" s="47"/>
      <c r="F191" s="187"/>
      <c r="G191" s="16"/>
      <c r="H191" s="16"/>
      <c r="I191" s="16"/>
      <c r="J191" s="7"/>
      <c r="K191" s="188"/>
      <c r="L191" s="48"/>
    </row>
    <row r="192" spans="1:12" x14ac:dyDescent="0.2">
      <c r="B192" s="16"/>
      <c r="C192" s="16"/>
      <c r="D192" s="46"/>
      <c r="E192" s="47"/>
      <c r="F192" s="187"/>
      <c r="G192" s="16"/>
      <c r="H192" s="16"/>
      <c r="I192" s="16"/>
      <c r="J192" s="7"/>
      <c r="K192" s="188"/>
      <c r="L192" s="48"/>
    </row>
    <row r="193" spans="2:13" x14ac:dyDescent="0.2">
      <c r="B193" s="16"/>
      <c r="C193" s="16"/>
      <c r="D193" s="46"/>
      <c r="E193" s="47"/>
      <c r="F193" s="187"/>
      <c r="G193" s="16"/>
      <c r="H193" s="16"/>
      <c r="I193" s="16"/>
      <c r="J193" s="7"/>
      <c r="K193" s="188"/>
      <c r="L193" s="48"/>
    </row>
    <row r="194" spans="2:13" x14ac:dyDescent="0.2">
      <c r="B194" s="16"/>
      <c r="C194" s="16"/>
      <c r="D194" s="46"/>
      <c r="E194" s="47"/>
      <c r="F194" s="187"/>
      <c r="G194" s="16"/>
      <c r="H194" s="16"/>
      <c r="I194" s="16"/>
      <c r="J194" s="7"/>
      <c r="K194" s="188"/>
      <c r="L194" s="48"/>
    </row>
    <row r="195" spans="2:13" x14ac:dyDescent="0.2">
      <c r="B195" s="16"/>
      <c r="C195" s="16"/>
      <c r="D195" s="46"/>
      <c r="E195" s="47"/>
      <c r="F195" s="187"/>
      <c r="G195" s="16"/>
      <c r="H195" s="16"/>
      <c r="I195" s="16"/>
      <c r="J195" s="7"/>
      <c r="K195" s="188"/>
      <c r="L195" s="48"/>
    </row>
    <row r="196" spans="2:13" x14ac:dyDescent="0.2">
      <c r="B196" s="16"/>
      <c r="C196" s="16"/>
      <c r="D196" s="46"/>
      <c r="E196" s="47"/>
      <c r="F196" s="187"/>
      <c r="G196" s="16"/>
      <c r="H196" s="16"/>
      <c r="I196" s="16"/>
      <c r="J196" s="7"/>
      <c r="K196" s="188"/>
      <c r="L196" s="48"/>
    </row>
    <row r="197" spans="2:13" x14ac:dyDescent="0.2">
      <c r="B197" s="16"/>
      <c r="C197" s="16"/>
      <c r="D197" s="46"/>
      <c r="E197" s="47"/>
      <c r="F197" s="187"/>
      <c r="G197" s="16"/>
      <c r="H197" s="16"/>
      <c r="I197" s="16"/>
      <c r="J197" s="7"/>
      <c r="K197" s="188"/>
      <c r="L197" s="48"/>
    </row>
    <row r="198" spans="2:13" x14ac:dyDescent="0.2">
      <c r="B198" s="16"/>
      <c r="C198" s="16"/>
      <c r="D198" s="46"/>
      <c r="E198" s="47"/>
      <c r="F198" s="187"/>
      <c r="G198" s="16"/>
      <c r="H198" s="16"/>
      <c r="I198" s="16"/>
      <c r="J198" s="7"/>
      <c r="K198" s="188"/>
      <c r="L198" s="48"/>
    </row>
    <row r="199" spans="2:13" x14ac:dyDescent="0.2">
      <c r="B199" s="16"/>
      <c r="C199" s="16"/>
      <c r="D199" s="46"/>
      <c r="E199" s="47"/>
      <c r="F199" s="187"/>
      <c r="G199" s="16"/>
      <c r="H199" s="16"/>
      <c r="I199" s="16"/>
      <c r="J199" s="7"/>
      <c r="K199" s="188"/>
      <c r="L199" s="48"/>
    </row>
    <row r="200" spans="2:13" x14ac:dyDescent="0.2">
      <c r="B200" s="16"/>
      <c r="C200" s="16"/>
      <c r="D200" s="46"/>
      <c r="E200" s="47"/>
      <c r="F200" s="187"/>
      <c r="G200" s="16"/>
      <c r="H200" s="16"/>
      <c r="I200" s="16"/>
      <c r="J200" s="7"/>
      <c r="K200" s="188"/>
      <c r="L200" s="48"/>
    </row>
    <row r="201" spans="2:13" x14ac:dyDescent="0.2">
      <c r="B201" s="16"/>
      <c r="C201" s="16"/>
      <c r="D201" s="46"/>
      <c r="E201" s="47"/>
      <c r="F201" s="187"/>
      <c r="G201" s="16"/>
      <c r="H201" s="16"/>
      <c r="I201" s="16"/>
      <c r="J201" s="7"/>
      <c r="K201" s="188"/>
      <c r="L201" s="48"/>
    </row>
    <row r="202" spans="2:13" x14ac:dyDescent="0.2">
      <c r="B202" s="16"/>
      <c r="C202" s="16"/>
      <c r="D202" s="46"/>
      <c r="E202" s="47"/>
      <c r="F202" s="187"/>
      <c r="G202" s="16"/>
      <c r="H202" s="16"/>
      <c r="I202" s="16"/>
      <c r="J202" s="7"/>
      <c r="K202" s="188"/>
      <c r="L202" s="48"/>
    </row>
    <row r="203" spans="2:13" x14ac:dyDescent="0.2">
      <c r="B203" s="16"/>
      <c r="C203" s="16"/>
      <c r="D203" s="46"/>
      <c r="E203" s="47"/>
      <c r="F203" s="187"/>
      <c r="G203" s="16"/>
      <c r="H203" s="16"/>
      <c r="I203" s="16"/>
      <c r="J203" s="7"/>
      <c r="K203" s="188"/>
      <c r="L203" s="48"/>
    </row>
    <row r="204" spans="2:13" x14ac:dyDescent="0.2">
      <c r="B204" s="16"/>
      <c r="C204" s="16"/>
      <c r="D204" s="46"/>
      <c r="E204" s="47"/>
      <c r="F204" s="187"/>
      <c r="G204" s="16"/>
      <c r="H204" s="16"/>
      <c r="I204" s="16"/>
      <c r="J204" s="7"/>
      <c r="K204" s="188"/>
      <c r="L204" s="48"/>
    </row>
    <row r="205" spans="2:13" x14ac:dyDescent="0.2">
      <c r="B205" s="16"/>
      <c r="C205" s="16"/>
      <c r="D205" s="46"/>
      <c r="E205" s="47"/>
      <c r="F205" s="187"/>
      <c r="G205" s="16"/>
      <c r="H205" s="16"/>
      <c r="I205" s="16"/>
      <c r="J205" s="7"/>
      <c r="K205" s="188"/>
      <c r="L205" s="48"/>
    </row>
    <row r="206" spans="2:13" x14ac:dyDescent="0.2">
      <c r="B206" s="16"/>
      <c r="C206" s="16"/>
      <c r="D206" s="46"/>
      <c r="E206" s="47"/>
      <c r="F206" s="187"/>
      <c r="G206" s="16"/>
      <c r="H206" s="16"/>
      <c r="I206" s="16"/>
      <c r="J206" s="7"/>
      <c r="K206" s="188"/>
      <c r="L206" s="48"/>
    </row>
    <row r="207" spans="2:13" x14ac:dyDescent="0.2">
      <c r="M207" s="186"/>
    </row>
  </sheetData>
  <autoFilter ref="B2:K29"/>
  <mergeCells count="12">
    <mergeCell ref="B1:J1"/>
    <mergeCell ref="B33:M33"/>
    <mergeCell ref="I53:I55"/>
    <mergeCell ref="I47:I50"/>
    <mergeCell ref="J47:J50"/>
    <mergeCell ref="J53:J55"/>
    <mergeCell ref="B47:B50"/>
    <mergeCell ref="C47:C50"/>
    <mergeCell ref="D47:D50"/>
    <mergeCell ref="B53:B55"/>
    <mergeCell ref="C53:C55"/>
    <mergeCell ref="D53:D55"/>
  </mergeCells>
  <pageMargins left="0.25" right="0.25" top="0.75" bottom="0.75" header="0.3" footer="0.3"/>
  <pageSetup paperSize="9" scale="63" fitToHeight="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topLeftCell="A64" workbookViewId="0">
      <selection activeCell="A73" sqref="A73:M73"/>
    </sheetView>
  </sheetViews>
  <sheetFormatPr defaultRowHeight="15" x14ac:dyDescent="0.25"/>
  <cols>
    <col min="2" max="2" width="14.85546875" customWidth="1"/>
    <col min="4" max="4" width="22.28515625" customWidth="1"/>
    <col min="5" max="5" width="13.5703125" customWidth="1"/>
    <col min="7" max="7" width="12.42578125" customWidth="1"/>
    <col min="8" max="8" width="12.28515625" customWidth="1"/>
    <col min="9" max="9" width="23.7109375" customWidth="1"/>
    <col min="10" max="10" width="14.7109375" customWidth="1"/>
    <col min="11" max="11" width="20.5703125" customWidth="1"/>
    <col min="12" max="12" width="16.85546875" customWidth="1"/>
    <col min="13" max="13" width="18.42578125" customWidth="1"/>
  </cols>
  <sheetData>
    <row r="1" spans="1:14" s="3" customFormat="1" ht="18.75" customHeight="1" x14ac:dyDescent="0.2">
      <c r="A1" s="254" t="s">
        <v>160</v>
      </c>
      <c r="B1" s="254"/>
      <c r="C1" s="254"/>
      <c r="D1" s="254"/>
      <c r="E1" s="254"/>
      <c r="F1" s="254"/>
      <c r="G1" s="254"/>
      <c r="H1" s="254"/>
      <c r="I1" s="254"/>
      <c r="J1" s="1"/>
      <c r="K1" s="2"/>
      <c r="L1" s="16"/>
    </row>
    <row r="2" spans="1:14" s="3" customFormat="1" ht="38.25" x14ac:dyDescent="0.2">
      <c r="A2" s="4" t="s">
        <v>1</v>
      </c>
      <c r="B2" s="4" t="s">
        <v>2</v>
      </c>
      <c r="C2" s="4" t="s">
        <v>3</v>
      </c>
      <c r="D2" s="4" t="s">
        <v>4</v>
      </c>
      <c r="E2" s="4" t="s">
        <v>5</v>
      </c>
      <c r="F2" s="4" t="s">
        <v>6</v>
      </c>
      <c r="G2" s="4" t="s">
        <v>7</v>
      </c>
      <c r="H2" s="4" t="s">
        <v>8</v>
      </c>
      <c r="I2" s="4" t="s">
        <v>9</v>
      </c>
      <c r="J2" s="4" t="s">
        <v>10</v>
      </c>
      <c r="K2" s="50" t="s">
        <v>11</v>
      </c>
      <c r="L2" s="4" t="s">
        <v>88</v>
      </c>
    </row>
    <row r="3" spans="1:14" s="3" customFormat="1" ht="25.5" x14ac:dyDescent="0.2">
      <c r="A3" s="5">
        <v>64</v>
      </c>
      <c r="B3" s="6" t="s">
        <v>23</v>
      </c>
      <c r="C3" s="5" t="s">
        <v>15</v>
      </c>
      <c r="D3" s="14" t="s">
        <v>32</v>
      </c>
      <c r="E3" s="8" t="s">
        <v>33</v>
      </c>
      <c r="F3" s="9">
        <v>2.3170000000000002</v>
      </c>
      <c r="G3" s="9">
        <v>33.268000000000001</v>
      </c>
      <c r="H3" s="9">
        <f t="shared" ref="H3:H4" si="0">G3-F3</f>
        <v>30.951000000000001</v>
      </c>
      <c r="I3" s="10" t="s">
        <v>17</v>
      </c>
      <c r="J3" s="11">
        <v>9285300</v>
      </c>
      <c r="K3" s="51">
        <f t="shared" ref="K3:K4" si="1">J3/H3</f>
        <v>300000</v>
      </c>
      <c r="L3" s="12" t="s">
        <v>90</v>
      </c>
      <c r="N3" s="13"/>
    </row>
    <row r="4" spans="1:14" s="3" customFormat="1" ht="51" x14ac:dyDescent="0.2">
      <c r="A4" s="5">
        <v>65</v>
      </c>
      <c r="B4" s="6" t="s">
        <v>23</v>
      </c>
      <c r="C4" s="5" t="s">
        <v>15</v>
      </c>
      <c r="D4" s="14" t="s">
        <v>34</v>
      </c>
      <c r="E4" s="8" t="s">
        <v>35</v>
      </c>
      <c r="F4" s="9">
        <v>5.36</v>
      </c>
      <c r="G4" s="9">
        <v>10.46</v>
      </c>
      <c r="H4" s="9">
        <f t="shared" si="0"/>
        <v>5.1000000000000005</v>
      </c>
      <c r="I4" s="10" t="s">
        <v>21</v>
      </c>
      <c r="J4" s="11">
        <v>866999.99999999988</v>
      </c>
      <c r="K4" s="51">
        <f t="shared" si="1"/>
        <v>169999.99999999997</v>
      </c>
      <c r="L4" s="12" t="s">
        <v>90</v>
      </c>
      <c r="M4" s="3" t="s">
        <v>99</v>
      </c>
      <c r="N4" s="13"/>
    </row>
    <row r="5" spans="1:14" s="3" customFormat="1" ht="12.75" x14ac:dyDescent="0.2">
      <c r="A5" s="5"/>
      <c r="B5" s="6"/>
      <c r="C5" s="5"/>
      <c r="D5" s="14"/>
      <c r="E5" s="8"/>
      <c r="F5" s="9"/>
      <c r="G5" s="9"/>
      <c r="H5" s="9"/>
      <c r="I5" s="10"/>
      <c r="J5" s="11"/>
      <c r="K5" s="51"/>
      <c r="L5" s="12"/>
      <c r="M5" s="15"/>
      <c r="N5" s="13"/>
    </row>
    <row r="6" spans="1:14" s="3" customFormat="1" ht="12.75" hidden="1" x14ac:dyDescent="0.2">
      <c r="A6" s="2"/>
      <c r="B6" s="22"/>
      <c r="C6" s="23"/>
      <c r="D6" s="22"/>
      <c r="E6" s="22"/>
      <c r="F6" s="22"/>
      <c r="G6" s="22"/>
      <c r="H6" s="24">
        <f>SUM(H3:H5)</f>
        <v>36.051000000000002</v>
      </c>
      <c r="I6" s="22"/>
      <c r="J6" s="25">
        <f>SUM(J3:J5)</f>
        <v>10152300</v>
      </c>
      <c r="K6" s="2"/>
      <c r="L6" s="16"/>
    </row>
    <row r="7" spans="1:14" s="3" customFormat="1" ht="12.75" x14ac:dyDescent="0.2">
      <c r="A7" s="2"/>
      <c r="B7" s="2"/>
      <c r="C7" s="42"/>
      <c r="D7" s="2"/>
      <c r="E7" s="41"/>
      <c r="F7" s="2"/>
      <c r="G7" s="2"/>
      <c r="H7" s="45">
        <f>SUM(H6)</f>
        <v>36.051000000000002</v>
      </c>
      <c r="I7" s="29" t="s">
        <v>87</v>
      </c>
      <c r="J7" s="1">
        <f>SUM(J6)</f>
        <v>10152300</v>
      </c>
      <c r="L7" s="48"/>
    </row>
    <row r="8" spans="1:14" s="3" customFormat="1" ht="12.75" x14ac:dyDescent="0.2">
      <c r="A8" s="2"/>
      <c r="B8" s="2"/>
      <c r="C8" s="42"/>
      <c r="D8" s="2"/>
      <c r="E8" s="41"/>
      <c r="F8" s="2"/>
      <c r="G8" s="2"/>
      <c r="H8" s="2"/>
      <c r="I8" s="29"/>
      <c r="J8" s="1"/>
      <c r="L8" s="48"/>
    </row>
    <row r="9" spans="1:14" s="3" customFormat="1" ht="90" hidden="1" x14ac:dyDescent="0.25">
      <c r="A9" s="2"/>
      <c r="B9" s="2"/>
      <c r="C9" s="54" t="s">
        <v>78</v>
      </c>
      <c r="D9" s="54" t="s">
        <v>79</v>
      </c>
      <c r="E9" s="26" t="s">
        <v>80</v>
      </c>
      <c r="F9" s="27" t="s">
        <v>81</v>
      </c>
      <c r="G9" s="27" t="s">
        <v>82</v>
      </c>
      <c r="H9" s="28"/>
      <c r="I9" s="29"/>
      <c r="J9" s="1"/>
      <c r="L9" s="48"/>
    </row>
    <row r="10" spans="1:14" s="3" customFormat="1" hidden="1" x14ac:dyDescent="0.25">
      <c r="A10" s="2"/>
      <c r="B10" s="2"/>
      <c r="C10" s="30" t="s">
        <v>22</v>
      </c>
      <c r="D10" s="31">
        <v>137.18700000000001</v>
      </c>
      <c r="E10" s="32">
        <v>53858490</v>
      </c>
      <c r="F10" s="33">
        <v>53858490</v>
      </c>
      <c r="G10" s="33">
        <f>F10-GETPIVOTDATA("Sum of Indikatīvās izmaksas EUR",$C$9,"Plānošanas reģions","Kurzemes reģions")</f>
        <v>0</v>
      </c>
      <c r="H10" s="28"/>
      <c r="I10" s="29"/>
      <c r="J10" s="1"/>
      <c r="L10" s="48"/>
    </row>
    <row r="11" spans="1:14" s="3" customFormat="1" hidden="1" x14ac:dyDescent="0.25">
      <c r="A11" s="2"/>
      <c r="B11" s="2"/>
      <c r="C11" s="34" t="s">
        <v>15</v>
      </c>
      <c r="D11" s="31">
        <v>52.946999999999996</v>
      </c>
      <c r="E11" s="32">
        <v>15029600</v>
      </c>
      <c r="F11" s="35"/>
      <c r="G11" s="35"/>
      <c r="H11" s="28"/>
      <c r="I11" s="29"/>
      <c r="J11" s="1"/>
      <c r="L11" s="48"/>
    </row>
    <row r="12" spans="1:14" s="3" customFormat="1" hidden="1" x14ac:dyDescent="0.25">
      <c r="A12" s="2"/>
      <c r="B12" s="2"/>
      <c r="C12" s="34" t="s">
        <v>18</v>
      </c>
      <c r="D12" s="31">
        <v>58.530000000000015</v>
      </c>
      <c r="E12" s="32">
        <v>17556000</v>
      </c>
      <c r="F12" s="35"/>
      <c r="G12" s="35"/>
      <c r="H12" s="28"/>
      <c r="I12" s="29"/>
      <c r="J12" s="1"/>
      <c r="L12" s="48"/>
    </row>
    <row r="13" spans="1:14" s="3" customFormat="1" hidden="1" x14ac:dyDescent="0.25">
      <c r="A13" s="2"/>
      <c r="B13" s="2"/>
      <c r="C13" s="34" t="s">
        <v>13</v>
      </c>
      <c r="D13" s="31">
        <v>25.709999999999997</v>
      </c>
      <c r="E13" s="32">
        <v>21272890</v>
      </c>
      <c r="F13" s="35"/>
      <c r="G13" s="35"/>
      <c r="H13" s="28"/>
      <c r="I13" s="29"/>
      <c r="J13" s="1"/>
      <c r="L13" s="48"/>
    </row>
    <row r="14" spans="1:14" s="3" customFormat="1" hidden="1" x14ac:dyDescent="0.25">
      <c r="A14" s="2"/>
      <c r="B14" s="2"/>
      <c r="C14" s="30" t="s">
        <v>23</v>
      </c>
      <c r="D14" s="31">
        <v>235.041</v>
      </c>
      <c r="E14" s="32">
        <v>77696400</v>
      </c>
      <c r="F14" s="33">
        <v>77696400</v>
      </c>
      <c r="G14" s="33">
        <f>F14-GETPIVOTDATA("Sum of Indikatīvās izmaksas EUR",$C$9,"Plānošanas reģions","Latgales reģions")</f>
        <v>0</v>
      </c>
      <c r="H14" s="28"/>
      <c r="I14" s="29"/>
      <c r="J14" s="1"/>
      <c r="L14" s="48"/>
    </row>
    <row r="15" spans="1:14" s="3" customFormat="1" hidden="1" x14ac:dyDescent="0.25">
      <c r="A15" s="2"/>
      <c r="B15" s="2"/>
      <c r="C15" s="34" t="s">
        <v>15</v>
      </c>
      <c r="D15" s="31">
        <v>105.31099999999999</v>
      </c>
      <c r="E15" s="32">
        <v>21419900</v>
      </c>
      <c r="F15" s="35"/>
      <c r="G15" s="35"/>
      <c r="H15" s="28"/>
      <c r="I15" s="29"/>
      <c r="J15" s="1"/>
      <c r="L15" s="48"/>
    </row>
    <row r="16" spans="1:14" s="3" customFormat="1" hidden="1" x14ac:dyDescent="0.25">
      <c r="A16" s="2"/>
      <c r="B16" s="2"/>
      <c r="C16" s="34" t="s">
        <v>18</v>
      </c>
      <c r="D16" s="31">
        <v>82.92</v>
      </c>
      <c r="E16" s="32">
        <v>22941600</v>
      </c>
      <c r="F16" s="35"/>
      <c r="G16" s="35"/>
      <c r="H16" s="28"/>
      <c r="I16" s="29"/>
      <c r="J16" s="1"/>
      <c r="L16" s="48"/>
    </row>
    <row r="17" spans="1:12" s="3" customFormat="1" hidden="1" x14ac:dyDescent="0.25">
      <c r="A17" s="2"/>
      <c r="B17" s="2"/>
      <c r="C17" s="34" t="s">
        <v>13</v>
      </c>
      <c r="D17" s="31">
        <v>46.81</v>
      </c>
      <c r="E17" s="32">
        <v>33334900</v>
      </c>
      <c r="F17" s="35"/>
      <c r="G17" s="35"/>
      <c r="H17" s="28"/>
      <c r="I17" s="29"/>
      <c r="J17" s="1"/>
      <c r="L17" s="48"/>
    </row>
    <row r="18" spans="1:12" s="3" customFormat="1" hidden="1" x14ac:dyDescent="0.25">
      <c r="A18" s="2"/>
      <c r="B18" s="2"/>
      <c r="C18" s="30" t="s">
        <v>12</v>
      </c>
      <c r="D18" s="31">
        <v>183.28799999999998</v>
      </c>
      <c r="E18" s="32">
        <v>54613800</v>
      </c>
      <c r="F18" s="33">
        <v>54613800</v>
      </c>
      <c r="G18" s="33">
        <f>F18-GETPIVOTDATA("Sum of Indikatīvās izmaksas EUR",$C$9,"Plānošanas reģions","Rīgas reģions")</f>
        <v>0</v>
      </c>
      <c r="H18" s="28"/>
      <c r="I18" s="29"/>
      <c r="J18" s="1"/>
      <c r="L18" s="48"/>
    </row>
    <row r="19" spans="1:12" s="3" customFormat="1" hidden="1" x14ac:dyDescent="0.25">
      <c r="A19" s="2"/>
      <c r="B19" s="2"/>
      <c r="C19" s="30" t="s">
        <v>15</v>
      </c>
      <c r="D19" s="31">
        <v>112.98099999999999</v>
      </c>
      <c r="E19" s="32">
        <v>25861670</v>
      </c>
      <c r="F19" s="35"/>
      <c r="G19" s="35"/>
      <c r="H19" s="28"/>
      <c r="I19" s="29"/>
      <c r="J19" s="1"/>
      <c r="L19" s="48"/>
    </row>
    <row r="20" spans="1:12" s="3" customFormat="1" hidden="1" x14ac:dyDescent="0.25">
      <c r="A20" s="2"/>
      <c r="B20" s="2"/>
      <c r="C20" s="30" t="s">
        <v>18</v>
      </c>
      <c r="D20" s="31">
        <v>53.096999999999994</v>
      </c>
      <c r="E20" s="32">
        <v>11383700</v>
      </c>
      <c r="F20" s="35"/>
      <c r="G20" s="35"/>
      <c r="H20" s="28"/>
      <c r="I20" s="29"/>
      <c r="J20" s="1"/>
      <c r="L20" s="48"/>
    </row>
    <row r="21" spans="1:12" s="3" customFormat="1" hidden="1" x14ac:dyDescent="0.25">
      <c r="A21" s="2"/>
      <c r="B21" s="2"/>
      <c r="C21" s="30" t="s">
        <v>13</v>
      </c>
      <c r="D21" s="31">
        <v>17.210000000000004</v>
      </c>
      <c r="E21" s="32">
        <v>17368430.000000004</v>
      </c>
      <c r="F21" s="35"/>
      <c r="G21" s="35"/>
      <c r="H21" s="28"/>
      <c r="I21" s="29"/>
      <c r="J21" s="1"/>
      <c r="L21" s="48"/>
    </row>
    <row r="22" spans="1:12" s="3" customFormat="1" hidden="1" x14ac:dyDescent="0.25">
      <c r="A22" s="2"/>
      <c r="B22" s="2"/>
      <c r="C22" s="30" t="s">
        <v>77</v>
      </c>
      <c r="D22" s="31">
        <v>162.97899999999998</v>
      </c>
      <c r="E22" s="32">
        <v>62670300</v>
      </c>
      <c r="F22" s="33">
        <v>62670300</v>
      </c>
      <c r="G22" s="33">
        <f>F22-GETPIVOTDATA("Sum of Indikatīvās izmaksas EUR",$C$9,"Plānošanas reģions","Vidzemes reģions")</f>
        <v>0</v>
      </c>
      <c r="H22" s="28"/>
      <c r="I22" s="29"/>
      <c r="J22" s="1"/>
      <c r="L22" s="48"/>
    </row>
    <row r="23" spans="1:12" s="3" customFormat="1" hidden="1" x14ac:dyDescent="0.25">
      <c r="A23" s="2"/>
      <c r="B23" s="2"/>
      <c r="C23" s="34" t="s">
        <v>15</v>
      </c>
      <c r="D23" s="31">
        <v>103.331</v>
      </c>
      <c r="E23" s="32">
        <v>22783210</v>
      </c>
      <c r="F23" s="35"/>
      <c r="G23" s="35"/>
      <c r="H23" s="28"/>
      <c r="I23" s="29"/>
      <c r="J23" s="1"/>
      <c r="L23" s="48"/>
    </row>
    <row r="24" spans="1:12" s="3" customFormat="1" hidden="1" x14ac:dyDescent="0.25">
      <c r="A24" s="2"/>
      <c r="B24" s="2"/>
      <c r="C24" s="34" t="s">
        <v>18</v>
      </c>
      <c r="D24" s="31">
        <v>34.599999999999994</v>
      </c>
      <c r="E24" s="32">
        <v>15572299.999999996</v>
      </c>
      <c r="F24" s="35"/>
      <c r="G24" s="35"/>
      <c r="H24" s="28"/>
      <c r="I24" s="29"/>
      <c r="J24" s="1"/>
      <c r="L24" s="48"/>
    </row>
    <row r="25" spans="1:12" s="3" customFormat="1" hidden="1" x14ac:dyDescent="0.25">
      <c r="A25" s="2"/>
      <c r="B25" s="2"/>
      <c r="C25" s="34" t="s">
        <v>13</v>
      </c>
      <c r="D25" s="31">
        <v>25.048000000000002</v>
      </c>
      <c r="E25" s="32">
        <v>24314790</v>
      </c>
      <c r="F25" s="35"/>
      <c r="G25" s="35"/>
      <c r="H25" s="28"/>
      <c r="I25" s="29"/>
      <c r="J25" s="1"/>
      <c r="L25" s="48"/>
    </row>
    <row r="26" spans="1:12" s="3" customFormat="1" hidden="1" x14ac:dyDescent="0.25">
      <c r="A26" s="2"/>
      <c r="B26" s="2"/>
      <c r="C26" s="30" t="s">
        <v>20</v>
      </c>
      <c r="D26" s="31">
        <v>159.499</v>
      </c>
      <c r="E26" s="32">
        <v>51161010</v>
      </c>
      <c r="F26" s="33">
        <v>51161010</v>
      </c>
      <c r="G26" s="33">
        <f>F26-GETPIVOTDATA("Sum of Indikatīvās izmaksas EUR",$C$9,"Plānošanas reģions","Zemgales reģions")</f>
        <v>0</v>
      </c>
      <c r="H26" s="28"/>
      <c r="I26" s="29"/>
      <c r="J26" s="1"/>
      <c r="L26" s="48"/>
    </row>
    <row r="27" spans="1:12" s="3" customFormat="1" hidden="1" x14ac:dyDescent="0.25">
      <c r="A27" s="2"/>
      <c r="B27" s="2"/>
      <c r="C27" s="34" t="s">
        <v>15</v>
      </c>
      <c r="D27" s="31">
        <v>41.249000000000002</v>
      </c>
      <c r="E27" s="32">
        <v>8665010</v>
      </c>
      <c r="F27" s="35"/>
      <c r="G27" s="35"/>
      <c r="H27" s="28"/>
      <c r="I27" s="29"/>
      <c r="J27" s="1"/>
      <c r="L27" s="48"/>
    </row>
    <row r="28" spans="1:12" s="3" customFormat="1" hidden="1" x14ac:dyDescent="0.25">
      <c r="A28" s="2"/>
      <c r="B28" s="2"/>
      <c r="C28" s="34" t="s">
        <v>18</v>
      </c>
      <c r="D28" s="31">
        <v>105.74999999999999</v>
      </c>
      <c r="E28" s="32">
        <v>29996000</v>
      </c>
      <c r="F28" s="35"/>
      <c r="G28" s="35"/>
      <c r="H28" s="28"/>
      <c r="I28" s="29"/>
      <c r="J28" s="1"/>
      <c r="L28" s="48"/>
    </row>
    <row r="29" spans="1:12" s="3" customFormat="1" hidden="1" x14ac:dyDescent="0.25">
      <c r="A29" s="2"/>
      <c r="B29" s="2"/>
      <c r="C29" s="34" t="s">
        <v>13</v>
      </c>
      <c r="D29" s="31">
        <v>12.5</v>
      </c>
      <c r="E29" s="32">
        <v>12500000</v>
      </c>
      <c r="F29" s="35"/>
      <c r="G29" s="35"/>
      <c r="H29" s="28"/>
      <c r="I29" s="29"/>
      <c r="J29" s="1"/>
      <c r="L29" s="48"/>
    </row>
    <row r="30" spans="1:12" s="3" customFormat="1" hidden="1" x14ac:dyDescent="0.25">
      <c r="A30" s="2"/>
      <c r="B30" s="2"/>
      <c r="C30" s="30" t="s">
        <v>83</v>
      </c>
      <c r="D30" s="31">
        <v>877.99400000000014</v>
      </c>
      <c r="E30" s="32">
        <v>300000000</v>
      </c>
      <c r="F30" s="36">
        <f>SUM(F10:F29)</f>
        <v>300000000</v>
      </c>
      <c r="G30" s="36">
        <f>SUM(G10:G29)</f>
        <v>0</v>
      </c>
      <c r="H30" s="28"/>
      <c r="I30" s="29"/>
      <c r="J30" s="1"/>
      <c r="L30" s="48"/>
    </row>
    <row r="31" spans="1:12" s="3" customFormat="1" hidden="1" x14ac:dyDescent="0.25">
      <c r="A31" s="2"/>
      <c r="B31" s="2"/>
      <c r="C31" s="37"/>
      <c r="D31" s="37"/>
      <c r="E31" s="37"/>
      <c r="F31" s="38"/>
      <c r="G31" s="28"/>
      <c r="H31" s="28"/>
      <c r="I31" s="29"/>
      <c r="J31" s="1"/>
      <c r="L31" s="48"/>
    </row>
    <row r="32" spans="1:12" s="3" customFormat="1" hidden="1" x14ac:dyDescent="0.25">
      <c r="A32" s="2"/>
      <c r="B32" s="2"/>
      <c r="C32" s="39"/>
      <c r="D32" s="37"/>
      <c r="E32" s="37"/>
      <c r="F32" s="28"/>
      <c r="G32" s="28"/>
      <c r="H32" s="28"/>
      <c r="I32" s="29"/>
      <c r="J32" s="1"/>
      <c r="L32" s="48"/>
    </row>
    <row r="33" spans="1:14" s="3" customFormat="1" hidden="1" x14ac:dyDescent="0.25">
      <c r="A33" s="2"/>
      <c r="B33" s="2"/>
      <c r="C33" s="39"/>
      <c r="D33" s="37"/>
      <c r="E33" s="37"/>
      <c r="F33" s="28"/>
      <c r="G33" s="28"/>
      <c r="H33" s="28"/>
      <c r="I33" s="29"/>
      <c r="J33" s="1"/>
      <c r="L33" s="48"/>
    </row>
    <row r="34" spans="1:14" s="3" customFormat="1" hidden="1" x14ac:dyDescent="0.25">
      <c r="A34" s="2"/>
      <c r="B34" s="2"/>
      <c r="C34" s="52" t="s">
        <v>78</v>
      </c>
      <c r="D34" s="53" t="s">
        <v>79</v>
      </c>
      <c r="E34" s="31" t="s">
        <v>80</v>
      </c>
      <c r="F34" s="28"/>
      <c r="G34" s="28"/>
      <c r="H34" s="28"/>
      <c r="I34" s="29"/>
      <c r="J34" s="1"/>
      <c r="L34" s="48"/>
    </row>
    <row r="35" spans="1:14" s="3" customFormat="1" hidden="1" x14ac:dyDescent="0.25">
      <c r="A35" s="2"/>
      <c r="B35" s="2"/>
      <c r="C35" s="30" t="s">
        <v>15</v>
      </c>
      <c r="D35" s="40">
        <v>415.81900000000002</v>
      </c>
      <c r="E35" s="35">
        <v>93759390</v>
      </c>
      <c r="F35" s="28"/>
      <c r="G35" s="28"/>
      <c r="H35" s="28"/>
      <c r="I35" s="29"/>
      <c r="J35" s="1"/>
      <c r="L35" s="48"/>
    </row>
    <row r="36" spans="1:14" s="3" customFormat="1" hidden="1" x14ac:dyDescent="0.25">
      <c r="A36" s="2"/>
      <c r="B36" s="2"/>
      <c r="C36" s="30" t="s">
        <v>18</v>
      </c>
      <c r="D36" s="40">
        <v>334.89699999999999</v>
      </c>
      <c r="E36" s="35">
        <v>97449600</v>
      </c>
      <c r="F36" s="28"/>
      <c r="G36" s="28"/>
      <c r="H36" s="28"/>
      <c r="I36" s="29"/>
      <c r="J36" s="1"/>
      <c r="L36" s="48"/>
    </row>
    <row r="37" spans="1:14" s="3" customFormat="1" hidden="1" x14ac:dyDescent="0.25">
      <c r="A37" s="2"/>
      <c r="B37" s="2"/>
      <c r="C37" s="30" t="s">
        <v>13</v>
      </c>
      <c r="D37" s="40">
        <v>127.27799999999999</v>
      </c>
      <c r="E37" s="35">
        <v>108791010</v>
      </c>
      <c r="F37" s="28"/>
      <c r="G37" s="28"/>
      <c r="H37" s="28"/>
      <c r="I37" s="29"/>
      <c r="J37" s="1"/>
      <c r="L37" s="48"/>
    </row>
    <row r="38" spans="1:14" s="3" customFormat="1" hidden="1" x14ac:dyDescent="0.25">
      <c r="A38" s="2"/>
      <c r="B38" s="2"/>
      <c r="C38" s="30" t="s">
        <v>83</v>
      </c>
      <c r="D38" s="31">
        <v>877.99400000000003</v>
      </c>
      <c r="E38" s="35">
        <v>300000000</v>
      </c>
      <c r="F38" s="28"/>
      <c r="G38" s="28"/>
      <c r="H38" s="28"/>
      <c r="I38" s="29"/>
      <c r="J38" s="1"/>
      <c r="L38" s="48"/>
    </row>
    <row r="39" spans="1:14" s="3" customFormat="1" hidden="1" x14ac:dyDescent="0.25">
      <c r="A39" s="2"/>
      <c r="B39" s="2"/>
      <c r="C39" s="37"/>
      <c r="D39" s="37"/>
      <c r="E39" s="37"/>
      <c r="F39" s="28"/>
      <c r="G39" s="28"/>
      <c r="H39" s="28"/>
      <c r="I39" s="29"/>
      <c r="J39" s="1"/>
      <c r="L39" s="48"/>
    </row>
    <row r="40" spans="1:14" s="3" customFormat="1" ht="12.75" x14ac:dyDescent="0.2">
      <c r="A40" s="2"/>
      <c r="B40" s="2"/>
      <c r="C40" s="39"/>
      <c r="D40" s="37"/>
      <c r="E40" s="37"/>
      <c r="F40" s="2"/>
      <c r="G40" s="2"/>
      <c r="H40" s="2"/>
      <c r="I40" s="29"/>
      <c r="J40" s="1"/>
      <c r="L40" s="48"/>
    </row>
    <row r="41" spans="1:14" s="3" customFormat="1" ht="0.75" customHeight="1" x14ac:dyDescent="0.2">
      <c r="A41" s="2"/>
      <c r="B41" s="2"/>
      <c r="C41" s="39"/>
      <c r="D41" s="37"/>
      <c r="E41" s="37"/>
      <c r="F41" s="2"/>
      <c r="G41" s="2"/>
      <c r="H41" s="2"/>
      <c r="I41" s="29"/>
      <c r="J41" s="1"/>
      <c r="L41" s="48"/>
    </row>
    <row r="43" spans="1:14" ht="18.75" x14ac:dyDescent="0.3">
      <c r="B43" s="56" t="s">
        <v>159</v>
      </c>
    </row>
    <row r="44" spans="1:14" ht="50.25" customHeight="1" x14ac:dyDescent="0.25">
      <c r="A44" s="255" t="s">
        <v>100</v>
      </c>
      <c r="B44" s="57" t="s">
        <v>101</v>
      </c>
      <c r="C44" s="57" t="s">
        <v>102</v>
      </c>
      <c r="D44" s="57" t="s">
        <v>103</v>
      </c>
      <c r="E44" s="57" t="s">
        <v>104</v>
      </c>
      <c r="F44" s="57" t="s">
        <v>105</v>
      </c>
      <c r="G44" s="57" t="s">
        <v>106</v>
      </c>
      <c r="H44" s="58" t="s">
        <v>107</v>
      </c>
      <c r="I44" s="57" t="s">
        <v>108</v>
      </c>
      <c r="J44" s="59" t="s">
        <v>109</v>
      </c>
      <c r="K44" s="57" t="s">
        <v>110</v>
      </c>
      <c r="L44" s="60"/>
      <c r="M44" s="57" t="s">
        <v>111</v>
      </c>
      <c r="N44" s="61" t="s">
        <v>112</v>
      </c>
    </row>
    <row r="45" spans="1:14" ht="33" customHeight="1" x14ac:dyDescent="0.25">
      <c r="A45" s="256"/>
      <c r="B45" s="57" t="s">
        <v>113</v>
      </c>
      <c r="C45" s="57" t="s">
        <v>114</v>
      </c>
      <c r="D45" s="57" t="s">
        <v>115</v>
      </c>
      <c r="E45" s="57" t="s">
        <v>116</v>
      </c>
      <c r="F45" s="57" t="s">
        <v>117</v>
      </c>
      <c r="G45" s="57" t="s">
        <v>106</v>
      </c>
      <c r="H45" s="58" t="s">
        <v>118</v>
      </c>
      <c r="I45" s="57" t="s">
        <v>119</v>
      </c>
      <c r="J45" s="59">
        <v>212</v>
      </c>
      <c r="K45" s="57" t="s">
        <v>110</v>
      </c>
      <c r="L45" s="60"/>
      <c r="M45" s="57" t="s">
        <v>120</v>
      </c>
      <c r="N45" s="61" t="s">
        <v>112</v>
      </c>
    </row>
    <row r="46" spans="1:14" ht="51" x14ac:dyDescent="0.25">
      <c r="A46" s="256"/>
      <c r="B46" s="57" t="s">
        <v>121</v>
      </c>
      <c r="C46" s="57" t="s">
        <v>122</v>
      </c>
      <c r="D46" s="57" t="s">
        <v>123</v>
      </c>
      <c r="E46" s="57" t="s">
        <v>124</v>
      </c>
      <c r="F46" s="57" t="s">
        <v>125</v>
      </c>
      <c r="G46" s="57" t="s">
        <v>106</v>
      </c>
      <c r="H46" s="58" t="s">
        <v>126</v>
      </c>
      <c r="I46" s="57" t="s">
        <v>127</v>
      </c>
      <c r="J46" s="59" t="s">
        <v>128</v>
      </c>
      <c r="K46" s="57" t="s">
        <v>110</v>
      </c>
      <c r="L46" s="60"/>
      <c r="M46" s="57" t="s">
        <v>129</v>
      </c>
      <c r="N46" s="61" t="s">
        <v>112</v>
      </c>
    </row>
    <row r="47" spans="1:14" ht="51" x14ac:dyDescent="0.25">
      <c r="A47" s="256"/>
      <c r="B47" s="57" t="s">
        <v>130</v>
      </c>
      <c r="C47" s="57" t="s">
        <v>131</v>
      </c>
      <c r="D47" s="57" t="s">
        <v>132</v>
      </c>
      <c r="E47" s="57" t="s">
        <v>133</v>
      </c>
      <c r="F47" s="57" t="s">
        <v>134</v>
      </c>
      <c r="G47" s="57" t="s">
        <v>106</v>
      </c>
      <c r="H47" s="62">
        <v>836000</v>
      </c>
      <c r="I47" s="57" t="s">
        <v>127</v>
      </c>
      <c r="J47" s="59">
        <v>156</v>
      </c>
      <c r="K47" s="57" t="s">
        <v>110</v>
      </c>
      <c r="L47" s="60"/>
      <c r="M47" s="57" t="s">
        <v>129</v>
      </c>
      <c r="N47" s="61" t="s">
        <v>112</v>
      </c>
    </row>
    <row r="48" spans="1:14" ht="51" x14ac:dyDescent="0.25">
      <c r="A48" s="256"/>
      <c r="B48" s="57" t="s">
        <v>135</v>
      </c>
      <c r="C48" s="57" t="s">
        <v>136</v>
      </c>
      <c r="D48" s="57" t="s">
        <v>137</v>
      </c>
      <c r="E48" s="57" t="s">
        <v>138</v>
      </c>
      <c r="F48" s="57" t="s">
        <v>139</v>
      </c>
      <c r="G48" s="57" t="s">
        <v>106</v>
      </c>
      <c r="H48" s="58" t="s">
        <v>140</v>
      </c>
      <c r="I48" s="57" t="s">
        <v>127</v>
      </c>
      <c r="J48" s="59" t="s">
        <v>128</v>
      </c>
      <c r="K48" s="57" t="s">
        <v>110</v>
      </c>
      <c r="L48" s="60"/>
      <c r="M48" s="57" t="s">
        <v>141</v>
      </c>
      <c r="N48" s="61" t="s">
        <v>112</v>
      </c>
    </row>
    <row r="49" spans="1:14" ht="76.5" x14ac:dyDescent="0.25">
      <c r="A49" s="256"/>
      <c r="B49" s="63" t="s">
        <v>142</v>
      </c>
      <c r="C49" s="64" t="s">
        <v>143</v>
      </c>
      <c r="D49" s="65">
        <v>22.3</v>
      </c>
      <c r="E49" s="66">
        <v>29.3</v>
      </c>
      <c r="F49" s="65">
        <v>7</v>
      </c>
      <c r="G49" s="65" t="s">
        <v>144</v>
      </c>
      <c r="H49" s="60">
        <v>3500000</v>
      </c>
      <c r="I49" s="60" t="s">
        <v>145</v>
      </c>
      <c r="J49" s="60">
        <v>350</v>
      </c>
      <c r="K49" s="60" t="s">
        <v>146</v>
      </c>
      <c r="L49" s="60"/>
      <c r="M49" s="57"/>
      <c r="N49" s="61" t="s">
        <v>90</v>
      </c>
    </row>
    <row r="50" spans="1:14" ht="99.75" customHeight="1" x14ac:dyDescent="0.25">
      <c r="A50" s="256"/>
      <c r="B50" s="60" t="s">
        <v>147</v>
      </c>
      <c r="C50" s="60" t="s">
        <v>148</v>
      </c>
      <c r="D50" s="65">
        <v>0</v>
      </c>
      <c r="E50" s="65">
        <v>19.565000000000001</v>
      </c>
      <c r="F50" s="65">
        <v>19.565000000000001</v>
      </c>
      <c r="G50" s="65" t="s">
        <v>144</v>
      </c>
      <c r="H50" s="60">
        <v>9782500</v>
      </c>
      <c r="I50" s="60" t="s">
        <v>149</v>
      </c>
      <c r="J50" s="60">
        <v>131</v>
      </c>
      <c r="K50" s="60" t="s">
        <v>150</v>
      </c>
      <c r="L50" s="60"/>
      <c r="M50" s="57"/>
      <c r="N50" s="61" t="s">
        <v>90</v>
      </c>
    </row>
    <row r="51" spans="1:14" ht="131.25" customHeight="1" x14ac:dyDescent="0.25">
      <c r="A51" s="256"/>
      <c r="B51" s="60" t="s">
        <v>34</v>
      </c>
      <c r="C51" s="60" t="s">
        <v>35</v>
      </c>
      <c r="D51" s="65">
        <v>4.8</v>
      </c>
      <c r="E51" s="65">
        <v>18.399999999999999</v>
      </c>
      <c r="F51" s="65">
        <v>13.6</v>
      </c>
      <c r="G51" s="65" t="s">
        <v>144</v>
      </c>
      <c r="H51" s="60">
        <v>6800000</v>
      </c>
      <c r="I51" s="60" t="s">
        <v>149</v>
      </c>
      <c r="J51" s="60">
        <v>381</v>
      </c>
      <c r="K51" s="60" t="s">
        <v>151</v>
      </c>
      <c r="L51" s="60"/>
      <c r="M51" s="57"/>
      <c r="N51" s="61" t="s">
        <v>90</v>
      </c>
    </row>
    <row r="52" spans="1:14" ht="76.5" x14ac:dyDescent="0.25">
      <c r="A52" s="256"/>
      <c r="B52" s="60" t="s">
        <v>152</v>
      </c>
      <c r="C52" s="60" t="s">
        <v>153</v>
      </c>
      <c r="D52" s="60">
        <v>2.8</v>
      </c>
      <c r="E52" s="60">
        <v>21.9</v>
      </c>
      <c r="F52" s="60">
        <v>19.100000000000001</v>
      </c>
      <c r="G52" s="60" t="s">
        <v>154</v>
      </c>
      <c r="H52" s="60">
        <v>5730000</v>
      </c>
      <c r="I52" s="60" t="s">
        <v>155</v>
      </c>
      <c r="J52" s="60">
        <v>1200</v>
      </c>
      <c r="K52" s="60" t="s">
        <v>156</v>
      </c>
      <c r="L52" s="60"/>
      <c r="M52" s="57"/>
      <c r="N52" s="61" t="s">
        <v>90</v>
      </c>
    </row>
    <row r="53" spans="1:14" ht="51" x14ac:dyDescent="0.25">
      <c r="A53" s="256"/>
      <c r="B53" s="60" t="s">
        <v>157</v>
      </c>
      <c r="C53" s="60" t="s">
        <v>158</v>
      </c>
      <c r="D53" s="60">
        <v>34.22</v>
      </c>
      <c r="E53" s="60">
        <v>60.02</v>
      </c>
      <c r="F53" s="60">
        <v>25.8</v>
      </c>
      <c r="G53" s="60" t="s">
        <v>154</v>
      </c>
      <c r="H53" s="60">
        <v>7740000</v>
      </c>
      <c r="I53" s="60" t="s">
        <v>149</v>
      </c>
      <c r="J53" s="60">
        <v>386</v>
      </c>
      <c r="K53" s="60" t="s">
        <v>156</v>
      </c>
      <c r="L53" s="60"/>
      <c r="M53" s="57"/>
      <c r="N53" s="61" t="s">
        <v>90</v>
      </c>
    </row>
    <row r="54" spans="1:14" x14ac:dyDescent="0.25">
      <c r="H54" s="55">
        <f>SUM(H47:H53)</f>
        <v>34388500</v>
      </c>
    </row>
    <row r="55" spans="1:14" ht="15.75" thickBot="1" x14ac:dyDescent="0.3"/>
    <row r="56" spans="1:14" ht="16.5" thickBot="1" x14ac:dyDescent="0.3">
      <c r="A56" s="227"/>
      <c r="B56" s="257" t="s">
        <v>358</v>
      </c>
      <c r="C56" s="258"/>
      <c r="D56" s="258"/>
      <c r="E56" s="258"/>
      <c r="F56" s="258"/>
      <c r="G56" s="258"/>
      <c r="H56" s="258"/>
      <c r="I56" s="258"/>
      <c r="J56" s="258"/>
      <c r="K56" s="258"/>
      <c r="L56" s="258"/>
      <c r="M56" s="259"/>
    </row>
    <row r="57" spans="1:14" ht="48" thickBot="1" x14ac:dyDescent="0.3">
      <c r="A57" s="201" t="s">
        <v>378</v>
      </c>
      <c r="B57" s="192" t="s">
        <v>359</v>
      </c>
      <c r="C57" s="192" t="s">
        <v>4</v>
      </c>
      <c r="D57" s="192" t="s">
        <v>360</v>
      </c>
      <c r="E57" s="191" t="s">
        <v>6</v>
      </c>
      <c r="F57" s="192" t="s">
        <v>7</v>
      </c>
      <c r="G57" s="192" t="s">
        <v>361</v>
      </c>
      <c r="H57" s="193" t="s">
        <v>364</v>
      </c>
      <c r="I57" s="191" t="s">
        <v>362</v>
      </c>
      <c r="J57" s="192" t="s">
        <v>363</v>
      </c>
      <c r="K57" s="194" t="s">
        <v>365</v>
      </c>
      <c r="L57" s="195" t="s">
        <v>366</v>
      </c>
      <c r="M57" s="195" t="s">
        <v>367</v>
      </c>
    </row>
    <row r="58" spans="1:14" ht="31.5" x14ac:dyDescent="0.25">
      <c r="A58" s="228">
        <v>1</v>
      </c>
      <c r="B58" s="253" t="s">
        <v>407</v>
      </c>
      <c r="C58" s="253" t="s">
        <v>101</v>
      </c>
      <c r="D58" s="253" t="s">
        <v>102</v>
      </c>
      <c r="E58" s="206">
        <v>1.617</v>
      </c>
      <c r="F58" s="206">
        <v>9.8369999999999997</v>
      </c>
      <c r="G58" s="207">
        <f t="shared" ref="G58:G72" si="2">F58-E58</f>
        <v>8.2199999999999989</v>
      </c>
      <c r="H58" s="206" t="s">
        <v>412</v>
      </c>
      <c r="I58" s="252" t="s">
        <v>414</v>
      </c>
      <c r="J58" s="252" t="s">
        <v>417</v>
      </c>
      <c r="K58" s="204">
        <v>170000</v>
      </c>
      <c r="L58" s="198">
        <v>300000</v>
      </c>
      <c r="M58" s="200">
        <f t="shared" ref="M58:M67" si="3">G58*K58</f>
        <v>1397399.9999999998</v>
      </c>
    </row>
    <row r="59" spans="1:14" ht="15.75" x14ac:dyDescent="0.25">
      <c r="A59" s="228">
        <v>2</v>
      </c>
      <c r="B59" s="253"/>
      <c r="C59" s="253"/>
      <c r="D59" s="253"/>
      <c r="E59" s="206">
        <v>9.8369999999999997</v>
      </c>
      <c r="F59" s="206">
        <v>10.737</v>
      </c>
      <c r="G59" s="207">
        <f t="shared" si="2"/>
        <v>0.90000000000000036</v>
      </c>
      <c r="H59" s="206" t="s">
        <v>400</v>
      </c>
      <c r="I59" s="253"/>
      <c r="J59" s="253"/>
      <c r="K59" s="203">
        <v>170000</v>
      </c>
      <c r="L59" s="199">
        <v>300000</v>
      </c>
      <c r="M59" s="198">
        <f t="shared" ref="M59" si="4">G59*L59</f>
        <v>270000.00000000012</v>
      </c>
    </row>
    <row r="60" spans="1:14" ht="31.5" x14ac:dyDescent="0.25">
      <c r="A60" s="228">
        <v>3</v>
      </c>
      <c r="B60" s="253"/>
      <c r="C60" s="253"/>
      <c r="D60" s="253"/>
      <c r="E60" s="206">
        <v>10.737</v>
      </c>
      <c r="F60" s="206">
        <v>16.939</v>
      </c>
      <c r="G60" s="207">
        <f t="shared" si="2"/>
        <v>6.202</v>
      </c>
      <c r="H60" s="206" t="s">
        <v>412</v>
      </c>
      <c r="I60" s="253"/>
      <c r="J60" s="253"/>
      <c r="K60" s="204">
        <v>170000</v>
      </c>
      <c r="L60" s="198">
        <v>300000</v>
      </c>
      <c r="M60" s="200">
        <f t="shared" si="3"/>
        <v>1054340</v>
      </c>
    </row>
    <row r="61" spans="1:14" ht="15.75" x14ac:dyDescent="0.25">
      <c r="A61" s="228">
        <v>4</v>
      </c>
      <c r="B61" s="253"/>
      <c r="C61" s="253"/>
      <c r="D61" s="253"/>
      <c r="E61" s="206">
        <v>16.939</v>
      </c>
      <c r="F61" s="206">
        <v>17.966999999999999</v>
      </c>
      <c r="G61" s="207">
        <f t="shared" si="2"/>
        <v>1.0279999999999987</v>
      </c>
      <c r="H61" s="206" t="s">
        <v>400</v>
      </c>
      <c r="I61" s="253"/>
      <c r="J61" s="253"/>
      <c r="K61" s="203">
        <v>170000</v>
      </c>
      <c r="L61" s="199">
        <v>300000</v>
      </c>
      <c r="M61" s="198">
        <f t="shared" ref="M61" si="5">G61*L61</f>
        <v>308399.99999999959</v>
      </c>
    </row>
    <row r="62" spans="1:14" ht="47.25" x14ac:dyDescent="0.25">
      <c r="A62" s="228">
        <v>5</v>
      </c>
      <c r="B62" s="206" t="s">
        <v>407</v>
      </c>
      <c r="C62" s="206" t="s">
        <v>113</v>
      </c>
      <c r="D62" s="206" t="s">
        <v>114</v>
      </c>
      <c r="E62" s="206">
        <v>0.41199999999999998</v>
      </c>
      <c r="F62" s="206">
        <v>19.204999999999998</v>
      </c>
      <c r="G62" s="207">
        <f t="shared" si="2"/>
        <v>18.792999999999999</v>
      </c>
      <c r="H62" s="206" t="s">
        <v>412</v>
      </c>
      <c r="I62" s="216" t="s">
        <v>418</v>
      </c>
      <c r="J62" s="216" t="s">
        <v>419</v>
      </c>
      <c r="K62" s="204">
        <v>170000</v>
      </c>
      <c r="L62" s="198">
        <v>300000</v>
      </c>
      <c r="M62" s="200">
        <f t="shared" si="3"/>
        <v>3194810</v>
      </c>
    </row>
    <row r="63" spans="1:14" ht="31.5" x14ac:dyDescent="0.25">
      <c r="A63" s="228">
        <v>6</v>
      </c>
      <c r="B63" s="206" t="s">
        <v>407</v>
      </c>
      <c r="C63" s="206" t="s">
        <v>121</v>
      </c>
      <c r="D63" s="206" t="s">
        <v>122</v>
      </c>
      <c r="E63" s="206">
        <v>7.141</v>
      </c>
      <c r="F63" s="206">
        <v>14.913</v>
      </c>
      <c r="G63" s="207">
        <f t="shared" si="2"/>
        <v>7.7720000000000002</v>
      </c>
      <c r="H63" s="206" t="s">
        <v>412</v>
      </c>
      <c r="I63" s="216" t="s">
        <v>413</v>
      </c>
      <c r="J63" s="216">
        <v>312</v>
      </c>
      <c r="K63" s="204">
        <v>170000</v>
      </c>
      <c r="L63" s="198">
        <v>300000</v>
      </c>
      <c r="M63" s="200">
        <f t="shared" si="3"/>
        <v>1321240</v>
      </c>
    </row>
    <row r="64" spans="1:14" ht="31.5" x14ac:dyDescent="0.25">
      <c r="A64" s="228">
        <v>7</v>
      </c>
      <c r="B64" s="253" t="s">
        <v>407</v>
      </c>
      <c r="C64" s="253" t="s">
        <v>130</v>
      </c>
      <c r="D64" s="253" t="s">
        <v>131</v>
      </c>
      <c r="E64" s="206">
        <v>0</v>
      </c>
      <c r="F64" s="206">
        <v>8.0299999999999994</v>
      </c>
      <c r="G64" s="207">
        <f t="shared" si="2"/>
        <v>8.0299999999999994</v>
      </c>
      <c r="H64" s="206" t="s">
        <v>412</v>
      </c>
      <c r="I64" s="252" t="s">
        <v>413</v>
      </c>
      <c r="J64" s="252">
        <v>312</v>
      </c>
      <c r="K64" s="204">
        <v>170000</v>
      </c>
      <c r="L64" s="198">
        <v>300000</v>
      </c>
      <c r="M64" s="200">
        <f t="shared" si="3"/>
        <v>1365100</v>
      </c>
    </row>
    <row r="65" spans="1:13" ht="15.75" x14ac:dyDescent="0.25">
      <c r="A65" s="228">
        <v>8</v>
      </c>
      <c r="B65" s="253"/>
      <c r="C65" s="253"/>
      <c r="D65" s="253"/>
      <c r="E65" s="206">
        <v>8.0299999999999994</v>
      </c>
      <c r="F65" s="206">
        <v>9.0299999999999994</v>
      </c>
      <c r="G65" s="207">
        <f t="shared" si="2"/>
        <v>1</v>
      </c>
      <c r="H65" s="206" t="s">
        <v>400</v>
      </c>
      <c r="I65" s="253"/>
      <c r="J65" s="253"/>
      <c r="K65" s="203">
        <v>170000</v>
      </c>
      <c r="L65" s="199">
        <v>300000</v>
      </c>
      <c r="M65" s="198">
        <f t="shared" ref="M65" si="6">G65*L65</f>
        <v>300000</v>
      </c>
    </row>
    <row r="66" spans="1:13" ht="31.5" x14ac:dyDescent="0.25">
      <c r="A66" s="228">
        <v>9</v>
      </c>
      <c r="B66" s="253"/>
      <c r="C66" s="253"/>
      <c r="D66" s="253"/>
      <c r="E66" s="206">
        <v>9.0299999999999994</v>
      </c>
      <c r="F66" s="206">
        <v>10.712999999999999</v>
      </c>
      <c r="G66" s="207">
        <f t="shared" si="2"/>
        <v>1.6829999999999998</v>
      </c>
      <c r="H66" s="206" t="s">
        <v>412</v>
      </c>
      <c r="I66" s="253"/>
      <c r="J66" s="253"/>
      <c r="K66" s="204">
        <v>170000</v>
      </c>
      <c r="L66" s="198">
        <v>300000</v>
      </c>
      <c r="M66" s="200">
        <f t="shared" si="3"/>
        <v>286110</v>
      </c>
    </row>
    <row r="67" spans="1:13" ht="47.25" x14ac:dyDescent="0.25">
      <c r="A67" s="228">
        <v>10</v>
      </c>
      <c r="B67" s="206" t="s">
        <v>407</v>
      </c>
      <c r="C67" s="206" t="s">
        <v>135</v>
      </c>
      <c r="D67" s="206" t="s">
        <v>136</v>
      </c>
      <c r="E67" s="206">
        <v>8.5779999999999994</v>
      </c>
      <c r="F67" s="206">
        <v>20.757999999999999</v>
      </c>
      <c r="G67" s="207">
        <f t="shared" si="2"/>
        <v>12.18</v>
      </c>
      <c r="H67" s="206" t="s">
        <v>412</v>
      </c>
      <c r="I67" s="216" t="s">
        <v>415</v>
      </c>
      <c r="J67" s="216" t="s">
        <v>420</v>
      </c>
      <c r="K67" s="204">
        <v>170000</v>
      </c>
      <c r="L67" s="198">
        <v>300000</v>
      </c>
      <c r="M67" s="200">
        <f t="shared" si="3"/>
        <v>2070600</v>
      </c>
    </row>
    <row r="68" spans="1:13" ht="47.25" x14ac:dyDescent="0.25">
      <c r="A68" s="228">
        <v>11</v>
      </c>
      <c r="B68" s="206" t="s">
        <v>407</v>
      </c>
      <c r="C68" s="206" t="s">
        <v>408</v>
      </c>
      <c r="D68" s="206" t="s">
        <v>409</v>
      </c>
      <c r="E68" s="206">
        <v>59.244</v>
      </c>
      <c r="F68" s="206">
        <v>60.02</v>
      </c>
      <c r="G68" s="207">
        <f t="shared" si="2"/>
        <v>0.77600000000000335</v>
      </c>
      <c r="H68" s="206" t="s">
        <v>400</v>
      </c>
      <c r="I68" s="216" t="s">
        <v>416</v>
      </c>
      <c r="J68" s="216" t="s">
        <v>421</v>
      </c>
      <c r="K68" s="203">
        <v>170000</v>
      </c>
      <c r="L68" s="199">
        <v>300000</v>
      </c>
      <c r="M68" s="198">
        <f t="shared" ref="M68:M71" si="7">G68*L68</f>
        <v>232800.00000000102</v>
      </c>
    </row>
    <row r="69" spans="1:13" ht="15.75" x14ac:dyDescent="0.25">
      <c r="A69" s="228">
        <v>12</v>
      </c>
      <c r="B69" s="206" t="s">
        <v>407</v>
      </c>
      <c r="C69" s="206" t="s">
        <v>410</v>
      </c>
      <c r="D69" s="206" t="s">
        <v>411</v>
      </c>
      <c r="E69" s="206">
        <v>27.14</v>
      </c>
      <c r="F69" s="206">
        <v>33.268000000000001</v>
      </c>
      <c r="G69" s="207">
        <f t="shared" si="2"/>
        <v>6.1280000000000001</v>
      </c>
      <c r="H69" s="206" t="s">
        <v>400</v>
      </c>
      <c r="I69" s="216" t="s">
        <v>407</v>
      </c>
      <c r="J69" s="217">
        <v>7016</v>
      </c>
      <c r="K69" s="203">
        <v>170000</v>
      </c>
      <c r="L69" s="199">
        <v>300000</v>
      </c>
      <c r="M69" s="198">
        <f t="shared" si="7"/>
        <v>1838400</v>
      </c>
    </row>
    <row r="70" spans="1:13" ht="63" x14ac:dyDescent="0.25">
      <c r="A70" s="228">
        <v>13</v>
      </c>
      <c r="B70" s="206" t="s">
        <v>100</v>
      </c>
      <c r="C70" s="206" t="s">
        <v>34</v>
      </c>
      <c r="D70" s="206" t="s">
        <v>35</v>
      </c>
      <c r="E70" s="206">
        <v>0.5</v>
      </c>
      <c r="F70" s="206">
        <v>18.399999999999999</v>
      </c>
      <c r="G70" s="207">
        <f t="shared" si="2"/>
        <v>17.899999999999999</v>
      </c>
      <c r="H70" s="221" t="s">
        <v>618</v>
      </c>
      <c r="I70" s="206" t="s">
        <v>619</v>
      </c>
      <c r="J70" s="216" t="s">
        <v>623</v>
      </c>
      <c r="K70" s="203">
        <v>170000</v>
      </c>
      <c r="L70" s="199">
        <v>300000</v>
      </c>
      <c r="M70" s="198">
        <f t="shared" si="7"/>
        <v>5370000</v>
      </c>
    </row>
    <row r="71" spans="1:13" ht="63" x14ac:dyDescent="0.25">
      <c r="A71" s="228">
        <v>14</v>
      </c>
      <c r="B71" s="206" t="s">
        <v>100</v>
      </c>
      <c r="C71" s="206" t="s">
        <v>147</v>
      </c>
      <c r="D71" s="206" t="s">
        <v>148</v>
      </c>
      <c r="E71" s="206">
        <v>0</v>
      </c>
      <c r="F71" s="206">
        <v>20.2</v>
      </c>
      <c r="G71" s="207">
        <f t="shared" si="2"/>
        <v>20.2</v>
      </c>
      <c r="H71" s="221" t="s">
        <v>618</v>
      </c>
      <c r="I71" s="206" t="s">
        <v>620</v>
      </c>
      <c r="J71" s="216">
        <v>771</v>
      </c>
      <c r="K71" s="203">
        <v>170000</v>
      </c>
      <c r="L71" s="199">
        <v>300000</v>
      </c>
      <c r="M71" s="198">
        <f t="shared" si="7"/>
        <v>6060000</v>
      </c>
    </row>
    <row r="72" spans="1:13" ht="79.5" thickBot="1" x14ac:dyDescent="0.3">
      <c r="A72" s="228">
        <v>15</v>
      </c>
      <c r="B72" s="208" t="s">
        <v>100</v>
      </c>
      <c r="C72" s="229" t="s">
        <v>142</v>
      </c>
      <c r="D72" s="229" t="s">
        <v>143</v>
      </c>
      <c r="E72" s="229">
        <v>22.3</v>
      </c>
      <c r="F72" s="229">
        <v>29.3</v>
      </c>
      <c r="G72" s="209">
        <f t="shared" si="2"/>
        <v>7</v>
      </c>
      <c r="H72" s="230" t="s">
        <v>621</v>
      </c>
      <c r="I72" s="229" t="s">
        <v>622</v>
      </c>
      <c r="J72" s="231" t="s">
        <v>624</v>
      </c>
      <c r="K72" s="232">
        <v>170000</v>
      </c>
      <c r="L72" s="233">
        <v>300000</v>
      </c>
      <c r="M72" s="234">
        <f t="shared" ref="M72" si="8">G72*K72</f>
        <v>1190000</v>
      </c>
    </row>
    <row r="73" spans="1:13" ht="19.5" thickBot="1" x14ac:dyDescent="0.35">
      <c r="A73" s="235" t="s">
        <v>625</v>
      </c>
      <c r="B73" s="236"/>
      <c r="C73" s="236"/>
      <c r="D73" s="236"/>
      <c r="E73" s="236"/>
      <c r="F73" s="236"/>
      <c r="G73" s="237">
        <f>SUM(G58:G72)</f>
        <v>117.812</v>
      </c>
      <c r="H73" s="238"/>
      <c r="I73" s="238"/>
      <c r="J73" s="238"/>
      <c r="K73" s="238"/>
      <c r="L73" s="238"/>
      <c r="M73" s="239">
        <f>SUM(M58:M72)</f>
        <v>26259200</v>
      </c>
    </row>
    <row r="74" spans="1:13" x14ac:dyDescent="0.25">
      <c r="A74" s="228"/>
    </row>
    <row r="75" spans="1:13" x14ac:dyDescent="0.25">
      <c r="A75" s="228"/>
    </row>
    <row r="76" spans="1:13" x14ac:dyDescent="0.25">
      <c r="A76" s="228"/>
    </row>
    <row r="77" spans="1:13" x14ac:dyDescent="0.25">
      <c r="A77" s="228"/>
    </row>
    <row r="78" spans="1:13" x14ac:dyDescent="0.25">
      <c r="A78" s="228"/>
    </row>
    <row r="79" spans="1:13" x14ac:dyDescent="0.25">
      <c r="A79" s="228"/>
    </row>
    <row r="80" spans="1:13" x14ac:dyDescent="0.25">
      <c r="A80" s="228"/>
    </row>
    <row r="81" spans="1:1" x14ac:dyDescent="0.25">
      <c r="A81" s="228"/>
    </row>
    <row r="82" spans="1:1" x14ac:dyDescent="0.25">
      <c r="A82" s="228"/>
    </row>
    <row r="83" spans="1:1" x14ac:dyDescent="0.25">
      <c r="A83" s="228"/>
    </row>
    <row r="84" spans="1:1" x14ac:dyDescent="0.25">
      <c r="A84" s="228"/>
    </row>
    <row r="85" spans="1:1" x14ac:dyDescent="0.25">
      <c r="A85" s="228"/>
    </row>
    <row r="86" spans="1:1" x14ac:dyDescent="0.25">
      <c r="A86" s="228"/>
    </row>
    <row r="87" spans="1:1" x14ac:dyDescent="0.25">
      <c r="A87" s="228"/>
    </row>
    <row r="88" spans="1:1" x14ac:dyDescent="0.25">
      <c r="A88" s="228"/>
    </row>
    <row r="89" spans="1:1" x14ac:dyDescent="0.25">
      <c r="A89" s="228"/>
    </row>
    <row r="90" spans="1:1" x14ac:dyDescent="0.25">
      <c r="A90" s="228"/>
    </row>
    <row r="91" spans="1:1" x14ac:dyDescent="0.25">
      <c r="A91" s="228"/>
    </row>
    <row r="92" spans="1:1" x14ac:dyDescent="0.25">
      <c r="A92" s="228"/>
    </row>
    <row r="93" spans="1:1" x14ac:dyDescent="0.25">
      <c r="A93" s="228"/>
    </row>
    <row r="94" spans="1:1" x14ac:dyDescent="0.25">
      <c r="A94" s="228"/>
    </row>
    <row r="95" spans="1:1" x14ac:dyDescent="0.25">
      <c r="A95" s="228"/>
    </row>
    <row r="96" spans="1:1" x14ac:dyDescent="0.25">
      <c r="A96" s="228"/>
    </row>
    <row r="97" spans="1:1" x14ac:dyDescent="0.25">
      <c r="A97" s="228"/>
    </row>
    <row r="98" spans="1:1" x14ac:dyDescent="0.25">
      <c r="A98" s="228"/>
    </row>
    <row r="99" spans="1:1" x14ac:dyDescent="0.25">
      <c r="A99" s="228"/>
    </row>
  </sheetData>
  <mergeCells count="13">
    <mergeCell ref="A1:I1"/>
    <mergeCell ref="A44:A53"/>
    <mergeCell ref="B56:M56"/>
    <mergeCell ref="B58:B61"/>
    <mergeCell ref="C58:C61"/>
    <mergeCell ref="D58:D61"/>
    <mergeCell ref="I58:I61"/>
    <mergeCell ref="J58:J61"/>
    <mergeCell ref="B64:B66"/>
    <mergeCell ref="C64:C66"/>
    <mergeCell ref="D64:D66"/>
    <mergeCell ref="I64:I66"/>
    <mergeCell ref="J64:J66"/>
  </mergeCells>
  <pageMargins left="0.7" right="0.7" top="0.75" bottom="0.75" header="0.3" footer="0.3"/>
  <pageSetup paperSize="9"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10" workbookViewId="0">
      <selection activeCell="A19" sqref="A19:M19"/>
    </sheetView>
  </sheetViews>
  <sheetFormatPr defaultRowHeight="15" x14ac:dyDescent="0.25"/>
  <cols>
    <col min="2" max="2" width="15.140625" customWidth="1"/>
    <col min="4" max="4" width="18.140625" customWidth="1"/>
    <col min="8" max="8" width="11.5703125" customWidth="1"/>
    <col min="9" max="9" width="21.28515625" customWidth="1"/>
    <col min="10" max="10" width="12.140625" customWidth="1"/>
    <col min="11" max="11" width="18.140625" customWidth="1"/>
    <col min="12" max="12" width="13.5703125" customWidth="1"/>
    <col min="13" max="13" width="16.85546875" customWidth="1"/>
  </cols>
  <sheetData>
    <row r="1" spans="1:14" s="3" customFormat="1" ht="18.75" customHeight="1" x14ac:dyDescent="0.2">
      <c r="A1" s="254" t="s">
        <v>160</v>
      </c>
      <c r="B1" s="254"/>
      <c r="C1" s="254"/>
      <c r="D1" s="254"/>
      <c r="E1" s="254"/>
      <c r="F1" s="254"/>
      <c r="G1" s="254"/>
      <c r="H1" s="254"/>
      <c r="I1" s="254"/>
      <c r="J1" s="1"/>
      <c r="K1" s="2"/>
      <c r="L1" s="16"/>
    </row>
    <row r="2" spans="1:14" s="3" customFormat="1" ht="51" x14ac:dyDescent="0.2">
      <c r="A2" s="4" t="s">
        <v>1</v>
      </c>
      <c r="B2" s="4" t="s">
        <v>2</v>
      </c>
      <c r="C2" s="4" t="s">
        <v>3</v>
      </c>
      <c r="D2" s="4" t="s">
        <v>4</v>
      </c>
      <c r="E2" s="4" t="s">
        <v>5</v>
      </c>
      <c r="F2" s="4" t="s">
        <v>6</v>
      </c>
      <c r="G2" s="4" t="s">
        <v>7</v>
      </c>
      <c r="H2" s="4" t="s">
        <v>8</v>
      </c>
      <c r="I2" s="4" t="s">
        <v>9</v>
      </c>
      <c r="J2" s="4" t="s">
        <v>10</v>
      </c>
      <c r="K2" s="50" t="s">
        <v>11</v>
      </c>
      <c r="L2" s="4" t="s">
        <v>88</v>
      </c>
    </row>
    <row r="3" spans="1:14" s="3" customFormat="1" ht="51" x14ac:dyDescent="0.2">
      <c r="A3" s="5">
        <v>66</v>
      </c>
      <c r="B3" s="6" t="s">
        <v>23</v>
      </c>
      <c r="C3" s="5" t="s">
        <v>15</v>
      </c>
      <c r="D3" s="14" t="s">
        <v>36</v>
      </c>
      <c r="E3" s="8" t="s">
        <v>37</v>
      </c>
      <c r="F3" s="9">
        <v>34.200000000000003</v>
      </c>
      <c r="G3" s="9">
        <v>40.78</v>
      </c>
      <c r="H3" s="9">
        <f t="shared" ref="H3:H4" si="0">G3-F3</f>
        <v>6.5799999999999983</v>
      </c>
      <c r="I3" s="10" t="s">
        <v>21</v>
      </c>
      <c r="J3" s="11">
        <v>1118600</v>
      </c>
      <c r="K3" s="51">
        <f t="shared" ref="K3:K4" si="1">J3/H3</f>
        <v>170000.00000000006</v>
      </c>
      <c r="L3" s="12" t="s">
        <v>91</v>
      </c>
      <c r="N3" s="13"/>
    </row>
    <row r="4" spans="1:14" s="3" customFormat="1" ht="51" x14ac:dyDescent="0.2">
      <c r="A4" s="5">
        <v>77</v>
      </c>
      <c r="B4" s="6" t="s">
        <v>23</v>
      </c>
      <c r="C4" s="5" t="s">
        <v>15</v>
      </c>
      <c r="D4" s="14" t="s">
        <v>58</v>
      </c>
      <c r="E4" s="8" t="s">
        <v>59</v>
      </c>
      <c r="F4" s="9">
        <v>45.68</v>
      </c>
      <c r="G4" s="9">
        <v>47.58</v>
      </c>
      <c r="H4" s="9">
        <f t="shared" si="0"/>
        <v>1.8999999999999986</v>
      </c>
      <c r="I4" s="10" t="s">
        <v>16</v>
      </c>
      <c r="J4" s="11">
        <v>323000</v>
      </c>
      <c r="K4" s="51">
        <f t="shared" si="1"/>
        <v>170000.00000000012</v>
      </c>
      <c r="L4" s="12" t="s">
        <v>91</v>
      </c>
      <c r="N4" s="13"/>
    </row>
    <row r="5" spans="1:14" s="3" customFormat="1" ht="12.75" hidden="1" x14ac:dyDescent="0.2">
      <c r="A5" s="2"/>
      <c r="B5" s="22"/>
      <c r="C5" s="23"/>
      <c r="D5" s="22"/>
      <c r="E5" s="22"/>
      <c r="F5" s="22"/>
      <c r="G5" s="22"/>
      <c r="H5" s="24">
        <f>SUM(H3:H4)</f>
        <v>8.4799999999999969</v>
      </c>
      <c r="I5" s="22"/>
      <c r="J5" s="25">
        <f>SUM(J3:J4)</f>
        <v>1441600</v>
      </c>
      <c r="K5" s="2"/>
      <c r="L5" s="16"/>
    </row>
    <row r="6" spans="1:14" s="3" customFormat="1" ht="12.75" x14ac:dyDescent="0.2">
      <c r="A6" s="2"/>
      <c r="B6" s="2"/>
      <c r="C6" s="42"/>
      <c r="D6" s="2"/>
      <c r="E6" s="41"/>
      <c r="F6" s="2"/>
      <c r="G6" s="2"/>
      <c r="H6" s="45">
        <f>SUM(H5)</f>
        <v>8.4799999999999969</v>
      </c>
      <c r="I6" s="29" t="s">
        <v>87</v>
      </c>
      <c r="J6" s="1">
        <f>SUM(J5)</f>
        <v>1441600</v>
      </c>
      <c r="L6" s="48"/>
      <c r="M6" s="3" t="s">
        <v>161</v>
      </c>
    </row>
    <row r="7" spans="1:14" ht="45" customHeight="1" x14ac:dyDescent="0.25"/>
    <row r="8" spans="1:14" ht="60" x14ac:dyDescent="0.25">
      <c r="A8" t="s">
        <v>162</v>
      </c>
      <c r="B8" t="s">
        <v>36</v>
      </c>
      <c r="C8" t="s">
        <v>163</v>
      </c>
      <c r="D8">
        <v>34.200000000000003</v>
      </c>
      <c r="E8">
        <v>40.78</v>
      </c>
      <c r="F8">
        <v>6.5799999999999983</v>
      </c>
      <c r="G8" t="s">
        <v>164</v>
      </c>
      <c r="H8">
        <v>3289999.9999999991</v>
      </c>
      <c r="I8" t="s">
        <v>165</v>
      </c>
      <c r="J8" t="s">
        <v>166</v>
      </c>
      <c r="K8" s="75" t="s">
        <v>167</v>
      </c>
    </row>
    <row r="9" spans="1:14" ht="45" customHeight="1" x14ac:dyDescent="0.25">
      <c r="A9" t="s">
        <v>162</v>
      </c>
      <c r="B9" t="s">
        <v>58</v>
      </c>
      <c r="C9" t="s">
        <v>169</v>
      </c>
      <c r="D9">
        <v>45.68</v>
      </c>
      <c r="E9">
        <v>47.58</v>
      </c>
      <c r="F9">
        <v>1.8999999999999986</v>
      </c>
      <c r="G9" t="s">
        <v>164</v>
      </c>
      <c r="H9">
        <v>949999.9999999993</v>
      </c>
      <c r="I9" t="s">
        <v>165</v>
      </c>
      <c r="J9" t="s">
        <v>170</v>
      </c>
      <c r="K9" s="75" t="s">
        <v>167</v>
      </c>
    </row>
    <row r="10" spans="1:14" ht="60" x14ac:dyDescent="0.25">
      <c r="A10" t="s">
        <v>162</v>
      </c>
      <c r="B10" t="s">
        <v>172</v>
      </c>
      <c r="C10" t="s">
        <v>173</v>
      </c>
      <c r="D10">
        <v>10.7</v>
      </c>
      <c r="E10">
        <v>14.7</v>
      </c>
      <c r="F10">
        <v>4</v>
      </c>
      <c r="G10" t="s">
        <v>174</v>
      </c>
      <c r="H10">
        <v>2000000</v>
      </c>
      <c r="I10" t="s">
        <v>175</v>
      </c>
      <c r="J10" t="s">
        <v>176</v>
      </c>
      <c r="K10" s="75" t="s">
        <v>177</v>
      </c>
    </row>
    <row r="11" spans="1:14" ht="90" x14ac:dyDescent="0.25">
      <c r="A11" t="s">
        <v>162</v>
      </c>
      <c r="B11" t="s">
        <v>179</v>
      </c>
      <c r="C11" t="s">
        <v>180</v>
      </c>
      <c r="D11">
        <v>0</v>
      </c>
      <c r="E11">
        <v>3.5</v>
      </c>
      <c r="F11">
        <v>3.5</v>
      </c>
      <c r="G11" t="s">
        <v>181</v>
      </c>
      <c r="H11">
        <v>1750000</v>
      </c>
      <c r="I11" t="s">
        <v>175</v>
      </c>
      <c r="J11" t="s">
        <v>182</v>
      </c>
      <c r="K11" s="75" t="s">
        <v>183</v>
      </c>
    </row>
    <row r="12" spans="1:14" x14ac:dyDescent="0.25">
      <c r="H12" s="76">
        <f>SUM(H8:H11)</f>
        <v>7989999.9999999981</v>
      </c>
    </row>
    <row r="14" spans="1:14" ht="15.75" thickBot="1" x14ac:dyDescent="0.3"/>
    <row r="15" spans="1:14" ht="16.5" thickBot="1" x14ac:dyDescent="0.3">
      <c r="A15" s="227"/>
      <c r="B15" s="257" t="s">
        <v>358</v>
      </c>
      <c r="C15" s="258"/>
      <c r="D15" s="258"/>
      <c r="E15" s="258"/>
      <c r="F15" s="258"/>
      <c r="G15" s="258"/>
      <c r="H15" s="258"/>
      <c r="I15" s="258"/>
      <c r="J15" s="258"/>
      <c r="K15" s="258"/>
      <c r="L15" s="258"/>
      <c r="M15" s="259"/>
    </row>
    <row r="16" spans="1:14" ht="48" thickBot="1" x14ac:dyDescent="0.3">
      <c r="A16" s="201" t="s">
        <v>378</v>
      </c>
      <c r="B16" s="192" t="s">
        <v>359</v>
      </c>
      <c r="C16" s="192" t="s">
        <v>4</v>
      </c>
      <c r="D16" s="192" t="s">
        <v>360</v>
      </c>
      <c r="E16" s="191" t="s">
        <v>6</v>
      </c>
      <c r="F16" s="192" t="s">
        <v>7</v>
      </c>
      <c r="G16" s="192" t="s">
        <v>361</v>
      </c>
      <c r="H16" s="193" t="s">
        <v>364</v>
      </c>
      <c r="I16" s="191" t="s">
        <v>362</v>
      </c>
      <c r="J16" s="192" t="s">
        <v>363</v>
      </c>
      <c r="K16" s="194" t="s">
        <v>365</v>
      </c>
      <c r="L16" s="195" t="s">
        <v>366</v>
      </c>
      <c r="M16" s="195" t="s">
        <v>367</v>
      </c>
    </row>
    <row r="17" spans="1:13" ht="47.25" x14ac:dyDescent="0.25">
      <c r="A17" s="205">
        <v>1</v>
      </c>
      <c r="B17" s="206" t="s">
        <v>436</v>
      </c>
      <c r="C17" s="206" t="s">
        <v>233</v>
      </c>
      <c r="D17" s="206" t="s">
        <v>437</v>
      </c>
      <c r="E17" s="206">
        <v>13.45</v>
      </c>
      <c r="F17" s="206">
        <v>24.15</v>
      </c>
      <c r="G17" s="207">
        <f t="shared" ref="G17:G18" si="2">F17-E17</f>
        <v>10.7</v>
      </c>
      <c r="H17" s="206" t="s">
        <v>438</v>
      </c>
      <c r="I17" s="206" t="s">
        <v>439</v>
      </c>
      <c r="J17" s="206">
        <v>510</v>
      </c>
      <c r="K17" s="203">
        <v>170000</v>
      </c>
      <c r="L17" s="199">
        <v>300000</v>
      </c>
      <c r="M17" s="198">
        <f t="shared" ref="M17:M18" si="3">G17*L17</f>
        <v>3210000</v>
      </c>
    </row>
    <row r="18" spans="1:13" ht="63.75" thickBot="1" x14ac:dyDescent="0.3">
      <c r="A18" s="205">
        <v>2</v>
      </c>
      <c r="B18" s="206" t="s">
        <v>436</v>
      </c>
      <c r="C18" s="206" t="s">
        <v>233</v>
      </c>
      <c r="D18" s="206" t="s">
        <v>437</v>
      </c>
      <c r="E18" s="206">
        <v>24.15</v>
      </c>
      <c r="F18" s="206">
        <v>27.95</v>
      </c>
      <c r="G18" s="207">
        <f t="shared" si="2"/>
        <v>3.8000000000000007</v>
      </c>
      <c r="H18" s="206" t="s">
        <v>438</v>
      </c>
      <c r="I18" s="206" t="s">
        <v>440</v>
      </c>
      <c r="J18" s="206">
        <v>510</v>
      </c>
      <c r="K18" s="203">
        <v>170000</v>
      </c>
      <c r="L18" s="199">
        <v>300000</v>
      </c>
      <c r="M18" s="198">
        <f t="shared" si="3"/>
        <v>1140000.0000000002</v>
      </c>
    </row>
    <row r="19" spans="1:13" ht="19.5" thickBot="1" x14ac:dyDescent="0.35">
      <c r="A19" s="235" t="s">
        <v>625</v>
      </c>
      <c r="B19" s="236"/>
      <c r="C19" s="236"/>
      <c r="D19" s="236"/>
      <c r="E19" s="236"/>
      <c r="F19" s="236"/>
      <c r="G19" s="237">
        <f>SUM(G17:G18)</f>
        <v>14.5</v>
      </c>
      <c r="H19" s="238"/>
      <c r="I19" s="238"/>
      <c r="J19" s="238"/>
      <c r="K19" s="238"/>
      <c r="L19" s="238"/>
      <c r="M19" s="239">
        <f>SUM(M17:M18)</f>
        <v>4350000</v>
      </c>
    </row>
  </sheetData>
  <mergeCells count="2">
    <mergeCell ref="A1:I1"/>
    <mergeCell ref="B15:M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7"/>
  <sheetViews>
    <sheetView topLeftCell="A40" workbookViewId="0">
      <selection activeCell="A52" sqref="A52:M52"/>
    </sheetView>
  </sheetViews>
  <sheetFormatPr defaultRowHeight="15" x14ac:dyDescent="0.25"/>
  <cols>
    <col min="3" max="3" width="13.7109375" customWidth="1"/>
    <col min="4" max="4" width="18.5703125" customWidth="1"/>
    <col min="7" max="7" width="10.5703125" bestFit="1" customWidth="1"/>
    <col min="8" max="8" width="14.42578125" customWidth="1"/>
    <col min="9" max="9" width="24" customWidth="1"/>
    <col min="10" max="10" width="15" customWidth="1"/>
    <col min="11" max="11" width="18" customWidth="1"/>
    <col min="12" max="12" width="14.140625" customWidth="1"/>
    <col min="13" max="13" width="21.5703125" customWidth="1"/>
    <col min="19" max="19" width="13" customWidth="1"/>
  </cols>
  <sheetData>
    <row r="2" spans="1:19" s="3" customFormat="1" ht="18.75" customHeight="1" x14ac:dyDescent="0.2">
      <c r="A2" s="254" t="s">
        <v>0</v>
      </c>
      <c r="B2" s="254"/>
      <c r="C2" s="254"/>
      <c r="D2" s="254"/>
      <c r="E2" s="254"/>
      <c r="F2" s="254"/>
      <c r="G2" s="254"/>
      <c r="H2" s="254"/>
      <c r="I2" s="254"/>
      <c r="J2" s="1"/>
      <c r="K2" s="2"/>
      <c r="L2" s="16"/>
    </row>
    <row r="3" spans="1:19" s="3" customFormat="1" ht="51" x14ac:dyDescent="0.2">
      <c r="A3" s="4" t="s">
        <v>1</v>
      </c>
      <c r="B3" s="4" t="s">
        <v>2</v>
      </c>
      <c r="C3" s="4" t="s">
        <v>3</v>
      </c>
      <c r="D3" s="4" t="s">
        <v>4</v>
      </c>
      <c r="E3" s="4" t="s">
        <v>5</v>
      </c>
      <c r="F3" s="4" t="s">
        <v>6</v>
      </c>
      <c r="G3" s="4" t="s">
        <v>7</v>
      </c>
      <c r="H3" s="4" t="s">
        <v>8</v>
      </c>
      <c r="I3" s="4" t="s">
        <v>9</v>
      </c>
      <c r="J3" s="4" t="s">
        <v>10</v>
      </c>
      <c r="K3" s="50" t="s">
        <v>11</v>
      </c>
      <c r="L3" s="4" t="s">
        <v>88</v>
      </c>
    </row>
    <row r="4" spans="1:19" s="3" customFormat="1" ht="38.25" x14ac:dyDescent="0.2">
      <c r="A4" s="5">
        <v>67</v>
      </c>
      <c r="B4" s="6" t="s">
        <v>23</v>
      </c>
      <c r="C4" s="5" t="s">
        <v>13</v>
      </c>
      <c r="D4" s="14" t="s">
        <v>38</v>
      </c>
      <c r="E4" s="8" t="s">
        <v>39</v>
      </c>
      <c r="F4" s="9">
        <v>29.55</v>
      </c>
      <c r="G4" s="9">
        <v>32.82</v>
      </c>
      <c r="H4" s="9">
        <f t="shared" ref="H4:H8" si="0">G4-F4</f>
        <v>3.2699999999999996</v>
      </c>
      <c r="I4" s="10" t="s">
        <v>14</v>
      </c>
      <c r="J4" s="11">
        <f>900000*H4+43900</f>
        <v>2986899.9999999995</v>
      </c>
      <c r="K4" s="51">
        <f t="shared" ref="K4:K8" si="1">J4/H4</f>
        <v>913425.07645259937</v>
      </c>
      <c r="L4" s="12" t="s">
        <v>92</v>
      </c>
      <c r="N4" s="13"/>
    </row>
    <row r="5" spans="1:19" s="3" customFormat="1" ht="38.25" x14ac:dyDescent="0.2">
      <c r="A5" s="5">
        <v>68</v>
      </c>
      <c r="B5" s="6" t="s">
        <v>23</v>
      </c>
      <c r="C5" s="5" t="s">
        <v>15</v>
      </c>
      <c r="D5" s="14" t="s">
        <v>40</v>
      </c>
      <c r="E5" s="8" t="s">
        <v>41</v>
      </c>
      <c r="F5" s="9">
        <v>10.15</v>
      </c>
      <c r="G5" s="9">
        <v>12.55</v>
      </c>
      <c r="H5" s="9">
        <f t="shared" si="0"/>
        <v>2.4000000000000004</v>
      </c>
      <c r="I5" s="10" t="s">
        <v>21</v>
      </c>
      <c r="J5" s="11">
        <v>408000</v>
      </c>
      <c r="K5" s="51">
        <f t="shared" si="1"/>
        <v>169999.99999999997</v>
      </c>
      <c r="L5" s="12" t="s">
        <v>92</v>
      </c>
      <c r="N5" s="13"/>
      <c r="S5" s="3">
        <v>2986900</v>
      </c>
    </row>
    <row r="6" spans="1:19" s="3" customFormat="1" ht="38.25" x14ac:dyDescent="0.2">
      <c r="A6" s="5">
        <v>71</v>
      </c>
      <c r="B6" s="6" t="s">
        <v>23</v>
      </c>
      <c r="C6" s="5" t="s">
        <v>18</v>
      </c>
      <c r="D6" s="14" t="s">
        <v>38</v>
      </c>
      <c r="E6" s="8" t="s">
        <v>47</v>
      </c>
      <c r="F6" s="9">
        <v>0</v>
      </c>
      <c r="G6" s="9">
        <v>7.2</v>
      </c>
      <c r="H6" s="9">
        <f t="shared" si="0"/>
        <v>7.2</v>
      </c>
      <c r="I6" s="10" t="s">
        <v>17</v>
      </c>
      <c r="J6" s="11">
        <f>300000*H6</f>
        <v>2160000</v>
      </c>
      <c r="K6" s="51">
        <f t="shared" si="1"/>
        <v>300000</v>
      </c>
      <c r="L6" s="12" t="s">
        <v>92</v>
      </c>
      <c r="N6" s="13"/>
      <c r="S6" s="3">
        <v>408000</v>
      </c>
    </row>
    <row r="7" spans="1:19" s="3" customFormat="1" ht="51" x14ac:dyDescent="0.2">
      <c r="A7" s="5">
        <v>74</v>
      </c>
      <c r="B7" s="6" t="s">
        <v>23</v>
      </c>
      <c r="C7" s="5" t="s">
        <v>15</v>
      </c>
      <c r="D7" s="14" t="s">
        <v>52</v>
      </c>
      <c r="E7" s="8" t="s">
        <v>53</v>
      </c>
      <c r="F7" s="9">
        <v>23.3</v>
      </c>
      <c r="G7" s="9">
        <v>27.11</v>
      </c>
      <c r="H7" s="9">
        <f t="shared" si="0"/>
        <v>3.8099999999999987</v>
      </c>
      <c r="I7" s="10" t="s">
        <v>54</v>
      </c>
      <c r="J7" s="11">
        <v>647700</v>
      </c>
      <c r="K7" s="51">
        <f t="shared" si="1"/>
        <v>170000.00000000006</v>
      </c>
      <c r="L7" s="12" t="s">
        <v>92</v>
      </c>
      <c r="N7" s="13"/>
      <c r="S7" s="3">
        <v>2160000</v>
      </c>
    </row>
    <row r="8" spans="1:19" s="3" customFormat="1" ht="51" x14ac:dyDescent="0.2">
      <c r="A8" s="5">
        <v>75</v>
      </c>
      <c r="B8" s="6" t="s">
        <v>23</v>
      </c>
      <c r="C8" s="5" t="s">
        <v>15</v>
      </c>
      <c r="D8" s="14" t="s">
        <v>52</v>
      </c>
      <c r="E8" s="8" t="s">
        <v>55</v>
      </c>
      <c r="F8" s="9">
        <v>28.6</v>
      </c>
      <c r="G8" s="9">
        <v>33.36</v>
      </c>
      <c r="H8" s="9">
        <f t="shared" si="0"/>
        <v>4.759999999999998</v>
      </c>
      <c r="I8" s="10" t="s">
        <v>54</v>
      </c>
      <c r="J8" s="11">
        <v>809200</v>
      </c>
      <c r="K8" s="51">
        <f t="shared" si="1"/>
        <v>170000.00000000006</v>
      </c>
      <c r="L8" s="12" t="s">
        <v>92</v>
      </c>
      <c r="N8" s="13"/>
      <c r="S8" s="3">
        <v>647700</v>
      </c>
    </row>
    <row r="9" spans="1:19" s="3" customFormat="1" ht="12.75" hidden="1" x14ac:dyDescent="0.2">
      <c r="A9" s="2"/>
      <c r="B9" s="22"/>
      <c r="C9" s="23"/>
      <c r="D9" s="22"/>
      <c r="E9" s="22"/>
      <c r="F9" s="22"/>
      <c r="G9" s="22"/>
      <c r="H9" s="24">
        <f>SUM(H4:H8)</f>
        <v>21.439999999999998</v>
      </c>
      <c r="I9" s="22"/>
      <c r="J9" s="25">
        <f>SUM(J4:J8)</f>
        <v>7011800</v>
      </c>
      <c r="K9" s="2"/>
      <c r="L9" s="16"/>
    </row>
    <row r="10" spans="1:19" s="3" customFormat="1" ht="38.25" x14ac:dyDescent="0.2">
      <c r="A10" s="5">
        <v>85</v>
      </c>
      <c r="B10" s="6" t="s">
        <v>23</v>
      </c>
      <c r="C10" s="5" t="s">
        <v>18</v>
      </c>
      <c r="D10" s="14" t="s">
        <v>75</v>
      </c>
      <c r="E10" s="8" t="s">
        <v>76</v>
      </c>
      <c r="F10" s="9">
        <v>1.02</v>
      </c>
      <c r="G10" s="9">
        <v>8.44</v>
      </c>
      <c r="H10" s="9">
        <f t="shared" ref="H10" si="2">G10-F10</f>
        <v>7.42</v>
      </c>
      <c r="I10" s="10" t="s">
        <v>21</v>
      </c>
      <c r="J10" s="11">
        <f>H10*170000</f>
        <v>1261400</v>
      </c>
      <c r="K10" s="51">
        <f t="shared" ref="K10" si="3">J10/H10</f>
        <v>170000</v>
      </c>
      <c r="L10" s="12" t="s">
        <v>92</v>
      </c>
      <c r="M10" s="15"/>
      <c r="N10" s="13"/>
      <c r="S10" s="3">
        <v>809200</v>
      </c>
    </row>
    <row r="11" spans="1:19" s="3" customFormat="1" ht="12.75" x14ac:dyDescent="0.2">
      <c r="A11" s="2"/>
      <c r="B11" s="2"/>
      <c r="C11" s="42"/>
      <c r="D11" s="2"/>
      <c r="E11" s="41"/>
      <c r="F11" s="2"/>
      <c r="G11" s="2"/>
      <c r="H11" s="45">
        <f>SUM(H9)</f>
        <v>21.439999999999998</v>
      </c>
      <c r="I11" s="29" t="s">
        <v>87</v>
      </c>
      <c r="J11" s="1">
        <v>8273200</v>
      </c>
      <c r="L11" s="48"/>
      <c r="M11" s="3" t="s">
        <v>185</v>
      </c>
      <c r="S11" s="3">
        <v>1261400</v>
      </c>
    </row>
    <row r="12" spans="1:19" x14ac:dyDescent="0.25">
      <c r="S12">
        <f>SUM(S5:S11)</f>
        <v>8273200</v>
      </c>
    </row>
    <row r="14" spans="1:19" s="77" customFormat="1" ht="36" x14ac:dyDescent="0.2">
      <c r="B14" s="260" t="s">
        <v>186</v>
      </c>
      <c r="C14" s="262" t="s">
        <v>187</v>
      </c>
      <c r="D14" s="67">
        <v>11.1</v>
      </c>
      <c r="E14" s="67">
        <v>13</v>
      </c>
      <c r="F14" s="68">
        <v>1.9</v>
      </c>
      <c r="G14" s="78" t="s">
        <v>188</v>
      </c>
      <c r="H14" s="79">
        <v>950000</v>
      </c>
      <c r="I14" s="80" t="s">
        <v>165</v>
      </c>
      <c r="J14" s="74">
        <v>256</v>
      </c>
      <c r="K14" s="74" t="s">
        <v>189</v>
      </c>
      <c r="L14" s="81" t="s">
        <v>184</v>
      </c>
      <c r="M14" s="82" t="s">
        <v>190</v>
      </c>
      <c r="N14" s="83" t="s">
        <v>191</v>
      </c>
    </row>
    <row r="15" spans="1:19" s="77" customFormat="1" ht="36" x14ac:dyDescent="0.2">
      <c r="B15" s="261"/>
      <c r="C15" s="263"/>
      <c r="D15" s="67">
        <v>13</v>
      </c>
      <c r="E15" s="67">
        <v>20.6</v>
      </c>
      <c r="F15" s="68">
        <v>7.6</v>
      </c>
      <c r="G15" s="78" t="s">
        <v>188</v>
      </c>
      <c r="H15" s="79">
        <v>38000000</v>
      </c>
      <c r="I15" s="80" t="s">
        <v>175</v>
      </c>
      <c r="J15" s="74">
        <v>256</v>
      </c>
      <c r="K15" s="74" t="s">
        <v>189</v>
      </c>
      <c r="L15" s="81"/>
      <c r="M15" s="82" t="s">
        <v>190</v>
      </c>
      <c r="N15" s="83" t="s">
        <v>191</v>
      </c>
    </row>
    <row r="16" spans="1:19" s="77" customFormat="1" ht="48" x14ac:dyDescent="0.2">
      <c r="B16" s="84" t="s">
        <v>192</v>
      </c>
      <c r="C16" s="84" t="s">
        <v>193</v>
      </c>
      <c r="D16" s="67">
        <v>10.8</v>
      </c>
      <c r="E16" s="67">
        <v>14.07</v>
      </c>
      <c r="F16" s="68">
        <v>3.27</v>
      </c>
      <c r="G16" s="78" t="s">
        <v>188</v>
      </c>
      <c r="H16" s="85">
        <v>1635000</v>
      </c>
      <c r="I16" s="80" t="s">
        <v>165</v>
      </c>
      <c r="J16" s="74">
        <v>540</v>
      </c>
      <c r="K16" s="86" t="s">
        <v>194</v>
      </c>
      <c r="L16" s="81"/>
      <c r="M16" s="82" t="s">
        <v>190</v>
      </c>
      <c r="N16" s="83" t="s">
        <v>191</v>
      </c>
    </row>
    <row r="17" spans="1:14" s="77" customFormat="1" ht="36" x14ac:dyDescent="0.2">
      <c r="B17" s="70" t="s">
        <v>195</v>
      </c>
      <c r="C17" s="67" t="s">
        <v>196</v>
      </c>
      <c r="D17" s="67">
        <v>0.15</v>
      </c>
      <c r="E17" s="67">
        <v>11.1</v>
      </c>
      <c r="F17" s="68">
        <v>10.95</v>
      </c>
      <c r="G17" s="78" t="s">
        <v>188</v>
      </c>
      <c r="H17" s="85">
        <v>5475000</v>
      </c>
      <c r="I17" s="80" t="s">
        <v>165</v>
      </c>
      <c r="J17" s="74">
        <v>130</v>
      </c>
      <c r="K17" s="86" t="s">
        <v>197</v>
      </c>
      <c r="L17" s="81" t="s">
        <v>171</v>
      </c>
      <c r="M17" s="82" t="s">
        <v>190</v>
      </c>
      <c r="N17" s="83" t="s">
        <v>191</v>
      </c>
    </row>
    <row r="18" spans="1:14" s="77" customFormat="1" ht="36" x14ac:dyDescent="0.2">
      <c r="B18" s="260" t="s">
        <v>198</v>
      </c>
      <c r="C18" s="262" t="s">
        <v>199</v>
      </c>
      <c r="D18" s="67">
        <v>19.22</v>
      </c>
      <c r="E18" s="67">
        <v>27.65</v>
      </c>
      <c r="F18" s="68">
        <v>8.43</v>
      </c>
      <c r="G18" s="78" t="s">
        <v>188</v>
      </c>
      <c r="H18" s="85">
        <v>421500</v>
      </c>
      <c r="I18" s="80" t="s">
        <v>175</v>
      </c>
      <c r="J18" s="74">
        <v>144</v>
      </c>
      <c r="K18" s="87" t="s">
        <v>200</v>
      </c>
      <c r="L18" s="81"/>
      <c r="M18" s="82" t="s">
        <v>190</v>
      </c>
      <c r="N18" s="83" t="s">
        <v>191</v>
      </c>
    </row>
    <row r="19" spans="1:14" s="77" customFormat="1" ht="36" x14ac:dyDescent="0.2">
      <c r="B19" s="261"/>
      <c r="C19" s="263"/>
      <c r="D19" s="67">
        <v>11.7</v>
      </c>
      <c r="E19" s="67">
        <v>19.22</v>
      </c>
      <c r="F19" s="68">
        <v>7.52</v>
      </c>
      <c r="G19" s="78" t="s">
        <v>188</v>
      </c>
      <c r="H19" s="85">
        <v>3760000</v>
      </c>
      <c r="I19" s="80" t="s">
        <v>165</v>
      </c>
      <c r="J19" s="74">
        <v>144</v>
      </c>
      <c r="K19" s="87" t="s">
        <v>201</v>
      </c>
      <c r="L19" s="81"/>
      <c r="M19" s="82" t="s">
        <v>190</v>
      </c>
      <c r="N19" s="83" t="s">
        <v>191</v>
      </c>
    </row>
    <row r="20" spans="1:14" s="77" customFormat="1" ht="36" x14ac:dyDescent="0.2">
      <c r="B20" s="260" t="s">
        <v>198</v>
      </c>
      <c r="C20" s="262" t="s">
        <v>199</v>
      </c>
      <c r="D20" s="67">
        <v>2.7</v>
      </c>
      <c r="E20" s="67">
        <v>11.7</v>
      </c>
      <c r="F20" s="68">
        <v>25.95</v>
      </c>
      <c r="G20" s="78" t="s">
        <v>188</v>
      </c>
      <c r="H20" s="85">
        <v>12975000</v>
      </c>
      <c r="I20" s="80" t="s">
        <v>175</v>
      </c>
      <c r="J20" s="74">
        <v>144</v>
      </c>
      <c r="K20" s="74" t="s">
        <v>202</v>
      </c>
      <c r="L20" s="81" t="s">
        <v>203</v>
      </c>
      <c r="M20" s="82" t="s">
        <v>190</v>
      </c>
      <c r="N20" s="83" t="s">
        <v>191</v>
      </c>
    </row>
    <row r="21" spans="1:14" s="77" customFormat="1" ht="48" x14ac:dyDescent="0.2">
      <c r="B21" s="261"/>
      <c r="C21" s="263"/>
      <c r="D21" s="67">
        <v>0</v>
      </c>
      <c r="E21" s="67">
        <v>2.7</v>
      </c>
      <c r="F21" s="68">
        <v>2.7</v>
      </c>
      <c r="G21" s="78" t="s">
        <v>204</v>
      </c>
      <c r="H21" s="85">
        <v>810000</v>
      </c>
      <c r="I21" s="80" t="s">
        <v>205</v>
      </c>
      <c r="J21" s="74">
        <v>312</v>
      </c>
      <c r="K21" s="74" t="s">
        <v>202</v>
      </c>
      <c r="L21" s="81" t="s">
        <v>178</v>
      </c>
      <c r="M21" s="82" t="s">
        <v>190</v>
      </c>
      <c r="N21" s="83" t="s">
        <v>191</v>
      </c>
    </row>
    <row r="22" spans="1:14" s="77" customFormat="1" ht="72" x14ac:dyDescent="0.2">
      <c r="B22" s="88" t="s">
        <v>75</v>
      </c>
      <c r="C22" s="89" t="s">
        <v>76</v>
      </c>
      <c r="D22" s="90">
        <v>1.02</v>
      </c>
      <c r="E22" s="90">
        <v>8.44</v>
      </c>
      <c r="F22" s="90">
        <v>7.42</v>
      </c>
      <c r="G22" s="91" t="s">
        <v>21</v>
      </c>
      <c r="H22" s="92">
        <v>1261400</v>
      </c>
      <c r="I22" s="93"/>
      <c r="J22" s="74"/>
      <c r="K22" s="74"/>
      <c r="L22" s="81"/>
      <c r="M22" s="94"/>
      <c r="N22" s="83" t="s">
        <v>92</v>
      </c>
    </row>
    <row r="23" spans="1:14" s="77" customFormat="1" ht="48" x14ac:dyDescent="0.2">
      <c r="B23" s="88" t="s">
        <v>38</v>
      </c>
      <c r="C23" s="89" t="s">
        <v>39</v>
      </c>
      <c r="D23" s="90">
        <v>29.55</v>
      </c>
      <c r="E23" s="90">
        <v>32.82</v>
      </c>
      <c r="F23" s="90">
        <v>3.2699999999999996</v>
      </c>
      <c r="G23" s="91" t="s">
        <v>14</v>
      </c>
      <c r="H23" s="92">
        <v>2942999.9999999995</v>
      </c>
      <c r="I23" s="93"/>
      <c r="J23" s="74"/>
      <c r="K23" s="74"/>
      <c r="L23" s="81"/>
      <c r="M23" s="94"/>
      <c r="N23" s="83" t="s">
        <v>92</v>
      </c>
    </row>
    <row r="24" spans="1:14" s="77" customFormat="1" ht="72" x14ac:dyDescent="0.2">
      <c r="B24" s="88" t="s">
        <v>40</v>
      </c>
      <c r="C24" s="89" t="s">
        <v>41</v>
      </c>
      <c r="D24" s="90">
        <v>10.15</v>
      </c>
      <c r="E24" s="90">
        <v>12.55</v>
      </c>
      <c r="F24" s="90">
        <v>2.4000000000000004</v>
      </c>
      <c r="G24" s="91" t="s">
        <v>21</v>
      </c>
      <c r="H24" s="92">
        <v>408000</v>
      </c>
      <c r="I24" s="93"/>
      <c r="J24" s="74"/>
      <c r="K24" s="74"/>
      <c r="L24" s="81"/>
      <c r="M24" s="94"/>
      <c r="N24" s="83" t="s">
        <v>92</v>
      </c>
    </row>
    <row r="25" spans="1:14" s="77" customFormat="1" ht="48" x14ac:dyDescent="0.2">
      <c r="B25" s="88" t="s">
        <v>38</v>
      </c>
      <c r="C25" s="89" t="s">
        <v>47</v>
      </c>
      <c r="D25" s="90">
        <v>0</v>
      </c>
      <c r="E25" s="90">
        <v>7.2</v>
      </c>
      <c r="F25" s="90">
        <v>7.2</v>
      </c>
      <c r="G25" s="91" t="s">
        <v>17</v>
      </c>
      <c r="H25" s="92">
        <v>2160000</v>
      </c>
      <c r="I25" s="93"/>
      <c r="J25" s="74"/>
      <c r="K25" s="74"/>
      <c r="L25" s="81"/>
      <c r="M25" s="94"/>
      <c r="N25" s="83" t="s">
        <v>92</v>
      </c>
    </row>
    <row r="26" spans="1:14" s="77" customFormat="1" ht="60" x14ac:dyDescent="0.2">
      <c r="B26" s="88" t="s">
        <v>52</v>
      </c>
      <c r="C26" s="89" t="s">
        <v>53</v>
      </c>
      <c r="D26" s="90">
        <v>23.3</v>
      </c>
      <c r="E26" s="90">
        <v>27.11</v>
      </c>
      <c r="F26" s="90">
        <v>3.8099999999999987</v>
      </c>
      <c r="G26" s="91" t="s">
        <v>54</v>
      </c>
      <c r="H26" s="92">
        <v>647700</v>
      </c>
      <c r="I26" s="93"/>
      <c r="J26" s="74"/>
      <c r="K26" s="74"/>
      <c r="L26" s="81"/>
      <c r="M26" s="94"/>
      <c r="N26" s="83" t="s">
        <v>92</v>
      </c>
    </row>
    <row r="27" spans="1:14" s="77" customFormat="1" ht="60" x14ac:dyDescent="0.2">
      <c r="B27" s="88" t="s">
        <v>52</v>
      </c>
      <c r="C27" s="89" t="s">
        <v>55</v>
      </c>
      <c r="D27" s="90">
        <v>28.6</v>
      </c>
      <c r="E27" s="90">
        <v>33.36</v>
      </c>
      <c r="F27" s="90">
        <v>4.759999999999998</v>
      </c>
      <c r="G27" s="91" t="s">
        <v>54</v>
      </c>
      <c r="H27" s="92">
        <v>809200</v>
      </c>
      <c r="I27" s="93"/>
      <c r="J27" s="74"/>
      <c r="K27" s="74"/>
      <c r="L27" s="81"/>
      <c r="M27" s="94"/>
      <c r="N27" s="83" t="s">
        <v>92</v>
      </c>
    </row>
    <row r="28" spans="1:14" s="77" customFormat="1" ht="156" x14ac:dyDescent="0.2">
      <c r="B28" s="95" t="s">
        <v>206</v>
      </c>
      <c r="C28" s="96" t="s">
        <v>207</v>
      </c>
      <c r="D28" s="97">
        <v>6.1</v>
      </c>
      <c r="E28" s="98">
        <v>10.6</v>
      </c>
      <c r="F28" s="98">
        <v>4.5</v>
      </c>
      <c r="G28" s="91" t="s">
        <v>54</v>
      </c>
      <c r="H28" s="99">
        <v>650000</v>
      </c>
      <c r="I28" s="93"/>
      <c r="J28" s="74"/>
      <c r="K28" s="96" t="s">
        <v>208</v>
      </c>
      <c r="L28" s="81"/>
      <c r="M28" s="94"/>
      <c r="N28" s="83" t="s">
        <v>92</v>
      </c>
    </row>
    <row r="29" spans="1:14" s="77" customFormat="1" ht="156" x14ac:dyDescent="0.2">
      <c r="B29" s="95" t="s">
        <v>157</v>
      </c>
      <c r="C29" s="96" t="s">
        <v>209</v>
      </c>
      <c r="D29" s="97">
        <v>16.87</v>
      </c>
      <c r="E29" s="97">
        <v>25.62</v>
      </c>
      <c r="F29" s="98">
        <v>8.75</v>
      </c>
      <c r="G29" s="91" t="s">
        <v>54</v>
      </c>
      <c r="H29" s="99">
        <v>1000000</v>
      </c>
      <c r="I29" s="93"/>
      <c r="J29" s="74"/>
      <c r="K29" s="100" t="s">
        <v>208</v>
      </c>
      <c r="L29" s="81"/>
      <c r="M29" s="94"/>
      <c r="N29" s="83" t="s">
        <v>92</v>
      </c>
    </row>
    <row r="30" spans="1:14" x14ac:dyDescent="0.25">
      <c r="H30" s="101">
        <f>SUM(H14:H29)</f>
        <v>73905800</v>
      </c>
    </row>
    <row r="31" spans="1:14" ht="15.75" thickBot="1" x14ac:dyDescent="0.3"/>
    <row r="32" spans="1:14" ht="16.5" thickBot="1" x14ac:dyDescent="0.3">
      <c r="A32" s="227"/>
      <c r="B32" s="257" t="s">
        <v>358</v>
      </c>
      <c r="C32" s="258"/>
      <c r="D32" s="258"/>
      <c r="E32" s="258"/>
      <c r="F32" s="258"/>
      <c r="G32" s="258"/>
      <c r="H32" s="258"/>
      <c r="I32" s="258"/>
      <c r="J32" s="258"/>
      <c r="K32" s="258"/>
      <c r="L32" s="258"/>
      <c r="M32" s="259"/>
    </row>
    <row r="33" spans="1:13" ht="48" thickBot="1" x14ac:dyDescent="0.3">
      <c r="A33" s="201" t="s">
        <v>378</v>
      </c>
      <c r="B33" s="192" t="s">
        <v>359</v>
      </c>
      <c r="C33" s="192" t="s">
        <v>4</v>
      </c>
      <c r="D33" s="192" t="s">
        <v>360</v>
      </c>
      <c r="E33" s="191" t="s">
        <v>6</v>
      </c>
      <c r="F33" s="192" t="s">
        <v>7</v>
      </c>
      <c r="G33" s="192" t="s">
        <v>361</v>
      </c>
      <c r="H33" s="193" t="s">
        <v>364</v>
      </c>
      <c r="I33" s="191" t="s">
        <v>362</v>
      </c>
      <c r="J33" s="192" t="s">
        <v>363</v>
      </c>
      <c r="K33" s="194" t="s">
        <v>365</v>
      </c>
      <c r="L33" s="195" t="s">
        <v>366</v>
      </c>
      <c r="M33" s="195" t="s">
        <v>367</v>
      </c>
    </row>
    <row r="34" spans="1:13" ht="31.5" x14ac:dyDescent="0.25">
      <c r="A34" s="205">
        <v>1</v>
      </c>
      <c r="B34" s="206" t="s">
        <v>395</v>
      </c>
      <c r="C34" s="206" t="s">
        <v>186</v>
      </c>
      <c r="D34" s="206" t="s">
        <v>396</v>
      </c>
      <c r="E34" s="206">
        <v>27.04</v>
      </c>
      <c r="F34" s="206">
        <v>27.9</v>
      </c>
      <c r="G34" s="207">
        <f t="shared" ref="G34:G51" si="4">F34-E34</f>
        <v>0.85999999999999943</v>
      </c>
      <c r="H34" s="206" t="s">
        <v>400</v>
      </c>
      <c r="I34" s="206" t="s">
        <v>401</v>
      </c>
      <c r="J34" s="206">
        <v>501</v>
      </c>
      <c r="K34" s="203">
        <v>170000</v>
      </c>
      <c r="L34" s="199">
        <v>300000</v>
      </c>
      <c r="M34" s="198">
        <f t="shared" ref="M34" si="5">G34*L34</f>
        <v>257999.99999999983</v>
      </c>
    </row>
    <row r="35" spans="1:13" ht="31.5" x14ac:dyDescent="0.25">
      <c r="A35" s="205">
        <v>2</v>
      </c>
      <c r="B35" s="206" t="s">
        <v>395</v>
      </c>
      <c r="C35" s="206" t="s">
        <v>52</v>
      </c>
      <c r="D35" s="206" t="s">
        <v>397</v>
      </c>
      <c r="E35" s="206">
        <v>28.6</v>
      </c>
      <c r="F35" s="206">
        <v>33.33</v>
      </c>
      <c r="G35" s="207">
        <f t="shared" si="4"/>
        <v>4.7299999999999969</v>
      </c>
      <c r="H35" s="216" t="s">
        <v>402</v>
      </c>
      <c r="I35" s="216" t="s">
        <v>403</v>
      </c>
      <c r="J35" s="216" t="s">
        <v>406</v>
      </c>
      <c r="K35" s="204">
        <v>170000</v>
      </c>
      <c r="L35" s="198">
        <v>300000</v>
      </c>
      <c r="M35" s="200">
        <f t="shared" ref="M35:M51" si="6">G35*K35</f>
        <v>804099.99999999942</v>
      </c>
    </row>
    <row r="36" spans="1:13" ht="31.5" x14ac:dyDescent="0.25">
      <c r="A36" s="205">
        <v>3</v>
      </c>
      <c r="B36" s="206" t="s">
        <v>395</v>
      </c>
      <c r="C36" s="206" t="s">
        <v>52</v>
      </c>
      <c r="D36" s="206" t="s">
        <v>397</v>
      </c>
      <c r="E36" s="206">
        <v>23.4</v>
      </c>
      <c r="F36" s="206">
        <v>27.11</v>
      </c>
      <c r="G36" s="207">
        <f t="shared" si="4"/>
        <v>3.7100000000000009</v>
      </c>
      <c r="H36" s="216" t="s">
        <v>404</v>
      </c>
      <c r="I36" s="206" t="s">
        <v>405</v>
      </c>
      <c r="J36" s="206">
        <v>264</v>
      </c>
      <c r="K36" s="204">
        <v>170000</v>
      </c>
      <c r="L36" s="198">
        <v>300000</v>
      </c>
      <c r="M36" s="200">
        <f t="shared" si="6"/>
        <v>630700.00000000012</v>
      </c>
    </row>
    <row r="37" spans="1:13" ht="63" x14ac:dyDescent="0.25">
      <c r="A37" s="205">
        <v>4</v>
      </c>
      <c r="B37" s="206" t="s">
        <v>395</v>
      </c>
      <c r="C37" s="206" t="s">
        <v>398</v>
      </c>
      <c r="D37" s="206" t="s">
        <v>399</v>
      </c>
      <c r="E37" s="206">
        <v>0</v>
      </c>
      <c r="F37" s="206">
        <v>8.6</v>
      </c>
      <c r="G37" s="207">
        <f t="shared" si="4"/>
        <v>8.6</v>
      </c>
      <c r="H37" s="206" t="s">
        <v>402</v>
      </c>
      <c r="I37" s="206" t="s">
        <v>405</v>
      </c>
      <c r="J37" s="206">
        <v>264</v>
      </c>
      <c r="K37" s="204">
        <v>170000</v>
      </c>
      <c r="L37" s="198">
        <v>300000</v>
      </c>
      <c r="M37" s="200">
        <f t="shared" si="6"/>
        <v>1462000</v>
      </c>
    </row>
    <row r="38" spans="1:13" ht="47.25" x14ac:dyDescent="0.25">
      <c r="A38" s="205">
        <v>5</v>
      </c>
      <c r="B38" s="206" t="s">
        <v>191</v>
      </c>
      <c r="C38" s="206" t="s">
        <v>192</v>
      </c>
      <c r="D38" s="206" t="s">
        <v>434</v>
      </c>
      <c r="E38" s="206">
        <v>10.8</v>
      </c>
      <c r="F38" s="206">
        <v>14.07</v>
      </c>
      <c r="G38" s="207">
        <f t="shared" si="4"/>
        <v>3.2699999999999996</v>
      </c>
      <c r="H38" s="206" t="s">
        <v>188</v>
      </c>
      <c r="I38" s="206" t="s">
        <v>194</v>
      </c>
      <c r="J38" s="206">
        <v>344</v>
      </c>
      <c r="K38" s="204">
        <v>170000</v>
      </c>
      <c r="L38" s="210">
        <v>300000</v>
      </c>
      <c r="M38" s="200">
        <f t="shared" si="6"/>
        <v>555899.99999999988</v>
      </c>
    </row>
    <row r="39" spans="1:13" ht="94.5" x14ac:dyDescent="0.25">
      <c r="A39" s="205">
        <v>6</v>
      </c>
      <c r="B39" s="206" t="s">
        <v>191</v>
      </c>
      <c r="C39" s="206" t="s">
        <v>186</v>
      </c>
      <c r="D39" s="206" t="s">
        <v>187</v>
      </c>
      <c r="E39" s="206">
        <v>11.1</v>
      </c>
      <c r="F39" s="206">
        <v>13</v>
      </c>
      <c r="G39" s="207">
        <f t="shared" si="4"/>
        <v>1.9000000000000004</v>
      </c>
      <c r="H39" s="216" t="s">
        <v>188</v>
      </c>
      <c r="I39" s="216" t="s">
        <v>435</v>
      </c>
      <c r="J39" s="216">
        <v>781</v>
      </c>
      <c r="K39" s="204">
        <v>170000</v>
      </c>
      <c r="L39" s="210">
        <v>300000</v>
      </c>
      <c r="M39" s="200">
        <f t="shared" si="6"/>
        <v>323000.00000000006</v>
      </c>
    </row>
    <row r="40" spans="1:13" ht="31.5" x14ac:dyDescent="0.25">
      <c r="A40" s="205">
        <v>7</v>
      </c>
      <c r="B40" s="206" t="s">
        <v>441</v>
      </c>
      <c r="C40" s="219" t="s">
        <v>442</v>
      </c>
      <c r="D40" s="219" t="s">
        <v>443</v>
      </c>
      <c r="E40" s="219">
        <v>0</v>
      </c>
      <c r="F40" s="219">
        <v>5.59</v>
      </c>
      <c r="G40" s="207">
        <f t="shared" si="4"/>
        <v>5.59</v>
      </c>
      <c r="H40" s="219" t="s">
        <v>402</v>
      </c>
      <c r="I40" s="219" t="s">
        <v>450</v>
      </c>
      <c r="J40" s="206" t="s">
        <v>451</v>
      </c>
      <c r="K40" s="204">
        <v>170000</v>
      </c>
      <c r="L40" s="210">
        <v>300000</v>
      </c>
      <c r="M40" s="200">
        <f t="shared" si="6"/>
        <v>950300</v>
      </c>
    </row>
    <row r="41" spans="1:13" ht="31.5" x14ac:dyDescent="0.25">
      <c r="A41" s="205">
        <v>8</v>
      </c>
      <c r="B41" s="206" t="s">
        <v>441</v>
      </c>
      <c r="C41" s="219" t="s">
        <v>444</v>
      </c>
      <c r="D41" s="219" t="s">
        <v>445</v>
      </c>
      <c r="E41" s="219">
        <v>0.3</v>
      </c>
      <c r="F41" s="219">
        <v>11.07</v>
      </c>
      <c r="G41" s="207">
        <f t="shared" si="4"/>
        <v>10.77</v>
      </c>
      <c r="H41" s="219" t="s">
        <v>402</v>
      </c>
      <c r="I41" s="219" t="s">
        <v>452</v>
      </c>
      <c r="J41" s="206" t="s">
        <v>453</v>
      </c>
      <c r="K41" s="204">
        <v>170000</v>
      </c>
      <c r="L41" s="210">
        <v>300000</v>
      </c>
      <c r="M41" s="200">
        <f t="shared" si="6"/>
        <v>1830900</v>
      </c>
    </row>
    <row r="42" spans="1:13" ht="31.5" x14ac:dyDescent="0.25">
      <c r="A42" s="205">
        <v>9</v>
      </c>
      <c r="B42" s="206" t="s">
        <v>441</v>
      </c>
      <c r="C42" s="219" t="s">
        <v>444</v>
      </c>
      <c r="D42" s="219" t="s">
        <v>445</v>
      </c>
      <c r="E42" s="219">
        <v>13.01</v>
      </c>
      <c r="F42" s="219">
        <v>19.309999999999999</v>
      </c>
      <c r="G42" s="207">
        <f t="shared" si="4"/>
        <v>6.2999999999999989</v>
      </c>
      <c r="H42" s="219" t="s">
        <v>402</v>
      </c>
      <c r="I42" s="219" t="s">
        <v>452</v>
      </c>
      <c r="J42" s="206" t="s">
        <v>453</v>
      </c>
      <c r="K42" s="204">
        <v>170000</v>
      </c>
      <c r="L42" s="210">
        <v>300000</v>
      </c>
      <c r="M42" s="200">
        <f t="shared" si="6"/>
        <v>1070999.9999999998</v>
      </c>
    </row>
    <row r="43" spans="1:13" ht="31.5" x14ac:dyDescent="0.25">
      <c r="A43" s="205">
        <v>10</v>
      </c>
      <c r="B43" s="206" t="s">
        <v>441</v>
      </c>
      <c r="C43" s="219" t="s">
        <v>38</v>
      </c>
      <c r="D43" s="219" t="s">
        <v>446</v>
      </c>
      <c r="E43" s="219">
        <v>44.94</v>
      </c>
      <c r="F43" s="219">
        <v>54.05</v>
      </c>
      <c r="G43" s="207">
        <f t="shared" si="4"/>
        <v>9.11</v>
      </c>
      <c r="H43" s="219" t="s">
        <v>402</v>
      </c>
      <c r="I43" s="219" t="s">
        <v>452</v>
      </c>
      <c r="J43" s="206" t="s">
        <v>453</v>
      </c>
      <c r="K43" s="204">
        <v>170000</v>
      </c>
      <c r="L43" s="210">
        <v>300000</v>
      </c>
      <c r="M43" s="200">
        <f t="shared" si="6"/>
        <v>1548700</v>
      </c>
    </row>
    <row r="44" spans="1:13" ht="31.5" x14ac:dyDescent="0.25">
      <c r="A44" s="205">
        <v>11</v>
      </c>
      <c r="B44" s="206" t="s">
        <v>441</v>
      </c>
      <c r="C44" s="219" t="s">
        <v>447</v>
      </c>
      <c r="D44" s="219" t="s">
        <v>448</v>
      </c>
      <c r="E44" s="219">
        <v>2.02</v>
      </c>
      <c r="F44" s="219">
        <v>8.34</v>
      </c>
      <c r="G44" s="207">
        <f t="shared" si="4"/>
        <v>6.32</v>
      </c>
      <c r="H44" s="219" t="s">
        <v>402</v>
      </c>
      <c r="I44" s="219" t="s">
        <v>454</v>
      </c>
      <c r="J44" s="206" t="s">
        <v>455</v>
      </c>
      <c r="K44" s="204">
        <v>170000</v>
      </c>
      <c r="L44" s="210">
        <v>300000</v>
      </c>
      <c r="M44" s="200">
        <f t="shared" si="6"/>
        <v>1074400</v>
      </c>
    </row>
    <row r="45" spans="1:13" ht="47.25" x14ac:dyDescent="0.25">
      <c r="A45" s="205">
        <v>12</v>
      </c>
      <c r="B45" s="206" t="s">
        <v>441</v>
      </c>
      <c r="C45" s="219" t="s">
        <v>75</v>
      </c>
      <c r="D45" s="219" t="s">
        <v>449</v>
      </c>
      <c r="E45" s="219">
        <v>1.04</v>
      </c>
      <c r="F45" s="219">
        <v>8.34</v>
      </c>
      <c r="G45" s="207">
        <f t="shared" si="4"/>
        <v>7.3</v>
      </c>
      <c r="H45" s="219" t="s">
        <v>402</v>
      </c>
      <c r="I45" s="219" t="s">
        <v>454</v>
      </c>
      <c r="J45" s="206" t="s">
        <v>455</v>
      </c>
      <c r="K45" s="204">
        <v>170000</v>
      </c>
      <c r="L45" s="210">
        <v>300000</v>
      </c>
      <c r="M45" s="200">
        <f t="shared" si="6"/>
        <v>1241000</v>
      </c>
    </row>
    <row r="46" spans="1:13" ht="15.75" x14ac:dyDescent="0.25">
      <c r="A46" s="205">
        <v>13</v>
      </c>
      <c r="B46" s="214" t="s">
        <v>602</v>
      </c>
      <c r="C46" s="214" t="s">
        <v>447</v>
      </c>
      <c r="D46" s="214" t="s">
        <v>448</v>
      </c>
      <c r="E46" s="214">
        <v>2.02</v>
      </c>
      <c r="F46" s="214">
        <v>8.34</v>
      </c>
      <c r="G46" s="207">
        <f t="shared" si="4"/>
        <v>6.32</v>
      </c>
      <c r="H46" s="214" t="s">
        <v>402</v>
      </c>
      <c r="I46" s="214" t="s">
        <v>610</v>
      </c>
      <c r="J46" s="214">
        <v>301</v>
      </c>
      <c r="K46" s="204">
        <v>170000</v>
      </c>
      <c r="L46" s="210">
        <v>300000</v>
      </c>
      <c r="M46" s="200">
        <f t="shared" si="6"/>
        <v>1074400</v>
      </c>
    </row>
    <row r="47" spans="1:13" ht="15.75" x14ac:dyDescent="0.25">
      <c r="A47" s="205">
        <v>14</v>
      </c>
      <c r="B47" s="214" t="s">
        <v>602</v>
      </c>
      <c r="C47" s="214" t="s">
        <v>603</v>
      </c>
      <c r="D47" s="214" t="s">
        <v>604</v>
      </c>
      <c r="E47" s="214">
        <v>0</v>
      </c>
      <c r="F47" s="214">
        <v>14.76</v>
      </c>
      <c r="G47" s="207">
        <f t="shared" si="4"/>
        <v>14.76</v>
      </c>
      <c r="H47" s="214" t="s">
        <v>402</v>
      </c>
      <c r="I47" s="214" t="s">
        <v>611</v>
      </c>
      <c r="J47" s="214">
        <v>526</v>
      </c>
      <c r="K47" s="204">
        <v>170000</v>
      </c>
      <c r="L47" s="210">
        <v>300000</v>
      </c>
      <c r="M47" s="200">
        <f t="shared" si="6"/>
        <v>2509200</v>
      </c>
    </row>
    <row r="48" spans="1:13" ht="47.25" x14ac:dyDescent="0.25">
      <c r="A48" s="205">
        <v>15</v>
      </c>
      <c r="B48" s="214" t="s">
        <v>602</v>
      </c>
      <c r="C48" s="214" t="s">
        <v>75</v>
      </c>
      <c r="D48" s="214" t="s">
        <v>449</v>
      </c>
      <c r="E48" s="214">
        <v>10.43</v>
      </c>
      <c r="F48" s="214">
        <v>11.9</v>
      </c>
      <c r="G48" s="207">
        <f t="shared" si="4"/>
        <v>1.4700000000000006</v>
      </c>
      <c r="H48" s="214" t="s">
        <v>402</v>
      </c>
      <c r="I48" s="214" t="s">
        <v>612</v>
      </c>
      <c r="J48" s="214" t="s">
        <v>613</v>
      </c>
      <c r="K48" s="204">
        <v>170000</v>
      </c>
      <c r="L48" s="210">
        <v>300000</v>
      </c>
      <c r="M48" s="200">
        <f t="shared" si="6"/>
        <v>249900.00000000012</v>
      </c>
    </row>
    <row r="49" spans="1:13" ht="15.75" x14ac:dyDescent="0.25">
      <c r="A49" s="205">
        <v>16</v>
      </c>
      <c r="B49" s="214" t="s">
        <v>602</v>
      </c>
      <c r="C49" s="214" t="s">
        <v>605</v>
      </c>
      <c r="D49" s="214" t="s">
        <v>606</v>
      </c>
      <c r="E49" s="214">
        <v>0</v>
      </c>
      <c r="F49" s="214">
        <v>4.25</v>
      </c>
      <c r="G49" s="207">
        <f t="shared" si="4"/>
        <v>4.25</v>
      </c>
      <c r="H49" s="214" t="s">
        <v>402</v>
      </c>
      <c r="I49" s="214" t="s">
        <v>611</v>
      </c>
      <c r="J49" s="214">
        <v>526</v>
      </c>
      <c r="K49" s="204">
        <v>170000</v>
      </c>
      <c r="L49" s="210">
        <v>300000</v>
      </c>
      <c r="M49" s="200">
        <f t="shared" si="6"/>
        <v>722500</v>
      </c>
    </row>
    <row r="50" spans="1:13" ht="31.5" x14ac:dyDescent="0.25">
      <c r="A50" s="205">
        <v>17</v>
      </c>
      <c r="B50" s="214" t="s">
        <v>602</v>
      </c>
      <c r="C50" s="214" t="s">
        <v>607</v>
      </c>
      <c r="D50" s="214" t="s">
        <v>608</v>
      </c>
      <c r="E50" s="214">
        <v>0</v>
      </c>
      <c r="F50" s="214">
        <v>11.58</v>
      </c>
      <c r="G50" s="207">
        <f t="shared" si="4"/>
        <v>11.58</v>
      </c>
      <c r="H50" s="214" t="s">
        <v>402</v>
      </c>
      <c r="I50" s="214" t="s">
        <v>614</v>
      </c>
      <c r="J50" s="214" t="s">
        <v>615</v>
      </c>
      <c r="K50" s="204">
        <v>170000</v>
      </c>
      <c r="L50" s="210">
        <v>300000</v>
      </c>
      <c r="M50" s="200">
        <f t="shared" si="6"/>
        <v>1968600</v>
      </c>
    </row>
    <row r="51" spans="1:13" ht="32.25" thickBot="1" x14ac:dyDescent="0.3">
      <c r="A51" s="205">
        <v>18</v>
      </c>
      <c r="B51" s="214" t="s">
        <v>602</v>
      </c>
      <c r="C51" s="214" t="s">
        <v>157</v>
      </c>
      <c r="D51" s="214" t="s">
        <v>609</v>
      </c>
      <c r="E51" s="214">
        <v>16.87</v>
      </c>
      <c r="F51" s="214">
        <v>30.44</v>
      </c>
      <c r="G51" s="207">
        <f t="shared" si="4"/>
        <v>13.57</v>
      </c>
      <c r="H51" s="214" t="s">
        <v>402</v>
      </c>
      <c r="I51" s="214" t="s">
        <v>616</v>
      </c>
      <c r="J51" s="214" t="s">
        <v>617</v>
      </c>
      <c r="K51" s="204">
        <v>170000</v>
      </c>
      <c r="L51" s="210">
        <v>300000</v>
      </c>
      <c r="M51" s="200">
        <f t="shared" si="6"/>
        <v>2306900</v>
      </c>
    </row>
    <row r="52" spans="1:13" ht="19.5" thickBot="1" x14ac:dyDescent="0.35">
      <c r="A52" s="235" t="s">
        <v>625</v>
      </c>
      <c r="B52" s="236"/>
      <c r="C52" s="236"/>
      <c r="D52" s="236"/>
      <c r="E52" s="236"/>
      <c r="F52" s="236"/>
      <c r="G52" s="237">
        <f>SUM(G34:G51)</f>
        <v>120.41</v>
      </c>
      <c r="H52" s="238"/>
      <c r="I52" s="238"/>
      <c r="J52" s="238"/>
      <c r="K52" s="238"/>
      <c r="L52" s="238"/>
      <c r="M52" s="239">
        <f>SUM(M34:M51)</f>
        <v>20581500</v>
      </c>
    </row>
    <row r="53" spans="1:13" ht="15.75" x14ac:dyDescent="0.25">
      <c r="A53" s="240"/>
    </row>
    <row r="54" spans="1:13" ht="15.75" x14ac:dyDescent="0.25">
      <c r="A54" s="240"/>
    </row>
    <row r="55" spans="1:13" ht="15.75" x14ac:dyDescent="0.25">
      <c r="A55" s="240"/>
    </row>
    <row r="56" spans="1:13" ht="15.75" x14ac:dyDescent="0.25">
      <c r="A56" s="240"/>
    </row>
    <row r="57" spans="1:13" ht="15.75" x14ac:dyDescent="0.25">
      <c r="A57" s="240"/>
    </row>
  </sheetData>
  <mergeCells count="8">
    <mergeCell ref="B32:M32"/>
    <mergeCell ref="B20:B21"/>
    <mergeCell ref="C20:C21"/>
    <mergeCell ref="A2:I2"/>
    <mergeCell ref="B14:B15"/>
    <mergeCell ref="C14:C15"/>
    <mergeCell ref="B18:B19"/>
    <mergeCell ref="C18:C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2"/>
  <sheetViews>
    <sheetView topLeftCell="A40" workbookViewId="0">
      <selection activeCell="R48" sqref="R48"/>
    </sheetView>
  </sheetViews>
  <sheetFormatPr defaultRowHeight="15" x14ac:dyDescent="0.25"/>
  <cols>
    <col min="2" max="2" width="13.140625" customWidth="1"/>
    <col min="4" max="4" width="17.5703125" customWidth="1"/>
    <col min="7" max="7" width="13.85546875" customWidth="1"/>
    <col min="8" max="8" width="17.42578125" customWidth="1"/>
    <col min="9" max="9" width="24.140625" customWidth="1"/>
    <col min="10" max="10" width="15.42578125" customWidth="1"/>
    <col min="11" max="11" width="26" customWidth="1"/>
    <col min="12" max="12" width="15" customWidth="1"/>
    <col min="13" max="13" width="18.140625" customWidth="1"/>
  </cols>
  <sheetData>
    <row r="2" spans="1:14" s="3" customFormat="1" ht="18.75" customHeight="1" x14ac:dyDescent="0.2">
      <c r="A2" s="254" t="s">
        <v>0</v>
      </c>
      <c r="B2" s="254"/>
      <c r="C2" s="254"/>
      <c r="D2" s="254"/>
      <c r="E2" s="254"/>
      <c r="F2" s="254"/>
      <c r="G2" s="254"/>
      <c r="H2" s="254"/>
      <c r="I2" s="254"/>
      <c r="J2" s="1"/>
      <c r="K2" s="2"/>
      <c r="L2" s="16"/>
    </row>
    <row r="3" spans="1:14" s="3" customFormat="1" ht="51" x14ac:dyDescent="0.2">
      <c r="A3" s="4" t="s">
        <v>1</v>
      </c>
      <c r="B3" s="4" t="s">
        <v>2</v>
      </c>
      <c r="C3" s="4" t="s">
        <v>3</v>
      </c>
      <c r="D3" s="4" t="s">
        <v>4</v>
      </c>
      <c r="E3" s="4" t="s">
        <v>5</v>
      </c>
      <c r="F3" s="4" t="s">
        <v>6</v>
      </c>
      <c r="G3" s="4" t="s">
        <v>7</v>
      </c>
      <c r="H3" s="4" t="s">
        <v>8</v>
      </c>
      <c r="I3" s="4" t="s">
        <v>9</v>
      </c>
      <c r="J3" s="4" t="s">
        <v>10</v>
      </c>
      <c r="K3" s="50" t="s">
        <v>11</v>
      </c>
      <c r="L3" s="4" t="s">
        <v>88</v>
      </c>
    </row>
    <row r="4" spans="1:14" s="3" customFormat="1" ht="51" x14ac:dyDescent="0.2">
      <c r="A4" s="5">
        <v>69</v>
      </c>
      <c r="B4" s="44" t="s">
        <v>84</v>
      </c>
      <c r="C4" s="5" t="s">
        <v>13</v>
      </c>
      <c r="D4" s="14" t="s">
        <v>42</v>
      </c>
      <c r="E4" s="8" t="s">
        <v>43</v>
      </c>
      <c r="F4" s="9">
        <v>38.5</v>
      </c>
      <c r="G4" s="9">
        <v>62.23</v>
      </c>
      <c r="H4" s="9">
        <f t="shared" ref="H4:H5" si="0">G4-F4</f>
        <v>23.729999999999997</v>
      </c>
      <c r="I4" s="10" t="s">
        <v>44</v>
      </c>
      <c r="J4" s="11">
        <f>8*900000+17.73*300000</f>
        <v>12519000</v>
      </c>
      <c r="K4" s="51">
        <f t="shared" ref="K4:K5" si="1">J4/H4</f>
        <v>527560.05056890019</v>
      </c>
      <c r="L4" s="12" t="s">
        <v>93</v>
      </c>
      <c r="N4" s="13"/>
    </row>
    <row r="5" spans="1:14" s="3" customFormat="1" ht="51" x14ac:dyDescent="0.2">
      <c r="A5" s="5">
        <v>76</v>
      </c>
      <c r="B5" s="6" t="s">
        <v>23</v>
      </c>
      <c r="C5" s="5" t="s">
        <v>15</v>
      </c>
      <c r="D5" s="14" t="s">
        <v>56</v>
      </c>
      <c r="E5" s="8" t="s">
        <v>57</v>
      </c>
      <c r="F5" s="9">
        <v>23.08</v>
      </c>
      <c r="G5" s="9">
        <v>31.61</v>
      </c>
      <c r="H5" s="9">
        <f t="shared" si="0"/>
        <v>8.5300000000000011</v>
      </c>
      <c r="I5" s="10" t="s">
        <v>16</v>
      </c>
      <c r="J5" s="11">
        <v>1450100</v>
      </c>
      <c r="K5" s="51">
        <f t="shared" si="1"/>
        <v>169999.99999999997</v>
      </c>
      <c r="L5" s="12" t="s">
        <v>95</v>
      </c>
      <c r="M5" s="3" t="s">
        <v>210</v>
      </c>
      <c r="N5" s="13"/>
    </row>
    <row r="6" spans="1:14" x14ac:dyDescent="0.25">
      <c r="J6" s="180">
        <f>SUM(J4:J5)</f>
        <v>13969100</v>
      </c>
    </row>
    <row r="8" spans="1:14" s="77" customFormat="1" ht="180" x14ac:dyDescent="0.2">
      <c r="A8" s="264" t="s">
        <v>211</v>
      </c>
      <c r="B8" s="70" t="s">
        <v>212</v>
      </c>
      <c r="C8" s="67" t="s">
        <v>213</v>
      </c>
      <c r="D8" s="67">
        <v>19.308</v>
      </c>
      <c r="E8" s="67">
        <v>26.835000000000001</v>
      </c>
      <c r="F8" s="68">
        <v>7.527000000000001</v>
      </c>
      <c r="G8" s="78" t="s">
        <v>214</v>
      </c>
      <c r="H8" s="68">
        <v>3765000</v>
      </c>
      <c r="I8" s="102" t="s">
        <v>215</v>
      </c>
      <c r="J8" s="70">
        <v>381</v>
      </c>
      <c r="K8" s="103" t="s">
        <v>216</v>
      </c>
      <c r="L8" s="104"/>
      <c r="M8" s="104"/>
      <c r="N8" s="83" t="s">
        <v>217</v>
      </c>
    </row>
    <row r="9" spans="1:14" s="77" customFormat="1" ht="36" x14ac:dyDescent="0.2">
      <c r="A9" s="265"/>
      <c r="B9" s="70" t="s">
        <v>218</v>
      </c>
      <c r="C9" s="67" t="s">
        <v>219</v>
      </c>
      <c r="D9" s="67">
        <v>30.56</v>
      </c>
      <c r="E9" s="105">
        <v>33.9</v>
      </c>
      <c r="F9" s="68">
        <v>3.34</v>
      </c>
      <c r="G9" s="78" t="s">
        <v>220</v>
      </c>
      <c r="H9" s="68">
        <v>3340000</v>
      </c>
      <c r="I9" s="102" t="s">
        <v>205</v>
      </c>
      <c r="J9" s="70">
        <v>1530</v>
      </c>
      <c r="K9" s="86" t="s">
        <v>221</v>
      </c>
      <c r="L9" s="104"/>
      <c r="M9" s="104"/>
      <c r="N9" s="83" t="s">
        <v>217</v>
      </c>
    </row>
    <row r="10" spans="1:14" s="77" customFormat="1" ht="36" x14ac:dyDescent="0.2">
      <c r="A10" s="265"/>
      <c r="B10" s="70" t="s">
        <v>218</v>
      </c>
      <c r="C10" s="67" t="s">
        <v>219</v>
      </c>
      <c r="D10" s="105">
        <v>33.9</v>
      </c>
      <c r="E10" s="67">
        <v>42.58</v>
      </c>
      <c r="F10" s="68">
        <v>8.68</v>
      </c>
      <c r="G10" s="78" t="s">
        <v>154</v>
      </c>
      <c r="H10" s="68">
        <v>2604000</v>
      </c>
      <c r="I10" s="102" t="s">
        <v>165</v>
      </c>
      <c r="J10" s="70">
        <v>1530</v>
      </c>
      <c r="K10" s="86" t="s">
        <v>222</v>
      </c>
      <c r="L10" s="104"/>
      <c r="M10" s="104"/>
      <c r="N10" s="83" t="s">
        <v>217</v>
      </c>
    </row>
    <row r="11" spans="1:14" s="77" customFormat="1" ht="72" x14ac:dyDescent="0.2">
      <c r="A11" s="265"/>
      <c r="B11" s="70" t="s">
        <v>223</v>
      </c>
      <c r="C11" s="67" t="s">
        <v>224</v>
      </c>
      <c r="D11" s="67">
        <v>15.29</v>
      </c>
      <c r="E11" s="67">
        <v>16.809999999999999</v>
      </c>
      <c r="F11" s="68">
        <v>1.5199999999999996</v>
      </c>
      <c r="G11" s="78" t="s">
        <v>154</v>
      </c>
      <c r="H11" s="68">
        <v>456000</v>
      </c>
      <c r="I11" s="102" t="s">
        <v>205</v>
      </c>
      <c r="J11" s="70" t="s">
        <v>128</v>
      </c>
      <c r="K11" s="103" t="s">
        <v>225</v>
      </c>
      <c r="L11" s="104"/>
      <c r="M11" s="104"/>
      <c r="N11" s="83" t="s">
        <v>217</v>
      </c>
    </row>
    <row r="12" spans="1:14" s="77" customFormat="1" ht="84" x14ac:dyDescent="0.2">
      <c r="A12" s="265"/>
      <c r="B12" s="88" t="s">
        <v>226</v>
      </c>
      <c r="C12" s="88" t="s">
        <v>227</v>
      </c>
      <c r="D12" s="106">
        <v>0</v>
      </c>
      <c r="E12" s="106">
        <v>7.52</v>
      </c>
      <c r="F12" s="106">
        <v>7.52</v>
      </c>
      <c r="G12" s="107" t="s">
        <v>164</v>
      </c>
      <c r="H12" s="90">
        <v>3760000</v>
      </c>
      <c r="I12" s="88" t="s">
        <v>165</v>
      </c>
      <c r="J12" s="88">
        <v>199</v>
      </c>
      <c r="K12" s="108" t="s">
        <v>228</v>
      </c>
      <c r="L12" s="109"/>
      <c r="M12" s="110" t="s">
        <v>229</v>
      </c>
      <c r="N12" s="83" t="s">
        <v>93</v>
      </c>
    </row>
    <row r="13" spans="1:14" s="77" customFormat="1" ht="84" x14ac:dyDescent="0.2">
      <c r="A13" s="265"/>
      <c r="B13" s="88" t="s">
        <v>230</v>
      </c>
      <c r="C13" s="88" t="s">
        <v>231</v>
      </c>
      <c r="D13" s="106">
        <v>0</v>
      </c>
      <c r="E13" s="106">
        <v>13.03</v>
      </c>
      <c r="F13" s="106">
        <v>13.03</v>
      </c>
      <c r="G13" s="107" t="s">
        <v>164</v>
      </c>
      <c r="H13" s="90">
        <v>6515000</v>
      </c>
      <c r="I13" s="88" t="s">
        <v>165</v>
      </c>
      <c r="J13" s="88">
        <v>167</v>
      </c>
      <c r="K13" s="108" t="s">
        <v>228</v>
      </c>
      <c r="L13" s="109" t="s">
        <v>168</v>
      </c>
      <c r="M13" s="110" t="s">
        <v>229</v>
      </c>
      <c r="N13" s="83" t="s">
        <v>93</v>
      </c>
    </row>
    <row r="14" spans="1:14" s="77" customFormat="1" ht="96" x14ac:dyDescent="0.2">
      <c r="A14" s="265"/>
      <c r="B14" s="111" t="s">
        <v>42</v>
      </c>
      <c r="C14" s="111" t="s">
        <v>43</v>
      </c>
      <c r="D14" s="112">
        <v>38.5</v>
      </c>
      <c r="E14" s="112">
        <v>62.225000000000001</v>
      </c>
      <c r="F14" s="112">
        <v>23.725000000000001</v>
      </c>
      <c r="G14" s="113" t="s">
        <v>154</v>
      </c>
      <c r="H14" s="114">
        <v>7117500</v>
      </c>
      <c r="I14" s="111" t="s">
        <v>205</v>
      </c>
      <c r="J14" s="111">
        <v>1304</v>
      </c>
      <c r="K14" s="115" t="s">
        <v>228</v>
      </c>
      <c r="L14" s="116"/>
      <c r="M14" s="117" t="s">
        <v>232</v>
      </c>
      <c r="N14" s="83" t="s">
        <v>93</v>
      </c>
    </row>
    <row r="15" spans="1:14" s="77" customFormat="1" ht="96" x14ac:dyDescent="0.2">
      <c r="A15" s="265"/>
      <c r="B15" s="111" t="s">
        <v>233</v>
      </c>
      <c r="C15" s="111" t="s">
        <v>234</v>
      </c>
      <c r="D15" s="112">
        <v>16.036000000000001</v>
      </c>
      <c r="E15" s="112">
        <v>34.036000000000001</v>
      </c>
      <c r="F15" s="112">
        <v>18</v>
      </c>
      <c r="G15" s="113" t="s">
        <v>154</v>
      </c>
      <c r="H15" s="114">
        <v>5400000</v>
      </c>
      <c r="I15" s="111" t="s">
        <v>165</v>
      </c>
      <c r="J15" s="111">
        <v>2087</v>
      </c>
      <c r="K15" s="115" t="s">
        <v>228</v>
      </c>
      <c r="L15" s="116"/>
      <c r="M15" s="117" t="s">
        <v>235</v>
      </c>
      <c r="N15" s="83" t="s">
        <v>93</v>
      </c>
    </row>
    <row r="16" spans="1:14" s="77" customFormat="1" ht="84" x14ac:dyDescent="0.2">
      <c r="A16" s="265"/>
      <c r="B16" s="111" t="s">
        <v>236</v>
      </c>
      <c r="C16" s="111" t="s">
        <v>237</v>
      </c>
      <c r="D16" s="112">
        <v>6.42</v>
      </c>
      <c r="E16" s="112">
        <v>7.5</v>
      </c>
      <c r="F16" s="112">
        <v>1.08</v>
      </c>
      <c r="G16" s="113" t="s">
        <v>164</v>
      </c>
      <c r="H16" s="114">
        <v>540000</v>
      </c>
      <c r="I16" s="111" t="s">
        <v>165</v>
      </c>
      <c r="J16" s="111">
        <v>270</v>
      </c>
      <c r="K16" s="115" t="s">
        <v>228</v>
      </c>
      <c r="L16" s="116"/>
      <c r="M16" s="118" t="s">
        <v>229</v>
      </c>
      <c r="N16" s="83" t="s">
        <v>93</v>
      </c>
    </row>
    <row r="17" spans="1:14" s="77" customFormat="1" ht="84" x14ac:dyDescent="0.2">
      <c r="A17" s="265"/>
      <c r="B17" s="111" t="s">
        <v>238</v>
      </c>
      <c r="C17" s="111" t="s">
        <v>239</v>
      </c>
      <c r="D17" s="112">
        <v>0</v>
      </c>
      <c r="E17" s="112">
        <v>5.07</v>
      </c>
      <c r="F17" s="112">
        <v>5.07</v>
      </c>
      <c r="G17" s="113" t="s">
        <v>164</v>
      </c>
      <c r="H17" s="114">
        <v>2535000</v>
      </c>
      <c r="I17" s="111" t="s">
        <v>165</v>
      </c>
      <c r="J17" s="111">
        <v>234</v>
      </c>
      <c r="K17" s="115" t="s">
        <v>228</v>
      </c>
      <c r="L17" s="116"/>
      <c r="M17" s="118" t="s">
        <v>229</v>
      </c>
      <c r="N17" s="83" t="s">
        <v>93</v>
      </c>
    </row>
    <row r="18" spans="1:14" s="77" customFormat="1" ht="84" x14ac:dyDescent="0.2">
      <c r="A18" s="265"/>
      <c r="B18" s="111" t="s">
        <v>236</v>
      </c>
      <c r="C18" s="111" t="s">
        <v>237</v>
      </c>
      <c r="D18" s="112">
        <v>0</v>
      </c>
      <c r="E18" s="112">
        <v>6.42</v>
      </c>
      <c r="F18" s="112">
        <v>6.42</v>
      </c>
      <c r="G18" s="113" t="s">
        <v>164</v>
      </c>
      <c r="H18" s="114">
        <v>3210000</v>
      </c>
      <c r="I18" s="111" t="s">
        <v>165</v>
      </c>
      <c r="J18" s="111" t="s">
        <v>240</v>
      </c>
      <c r="K18" s="115" t="s">
        <v>228</v>
      </c>
      <c r="L18" s="116"/>
      <c r="M18" s="118" t="s">
        <v>229</v>
      </c>
      <c r="N18" s="83" t="s">
        <v>93</v>
      </c>
    </row>
    <row r="19" spans="1:14" s="77" customFormat="1" ht="84" x14ac:dyDescent="0.2">
      <c r="A19" s="265"/>
      <c r="B19" s="111" t="s">
        <v>241</v>
      </c>
      <c r="C19" s="111" t="s">
        <v>242</v>
      </c>
      <c r="D19" s="112">
        <v>0</v>
      </c>
      <c r="E19" s="112">
        <v>7.97</v>
      </c>
      <c r="F19" s="112">
        <v>7.97</v>
      </c>
      <c r="G19" s="113" t="s">
        <v>164</v>
      </c>
      <c r="H19" s="114">
        <v>3985000</v>
      </c>
      <c r="I19" s="111" t="s">
        <v>165</v>
      </c>
      <c r="J19" s="111" t="s">
        <v>240</v>
      </c>
      <c r="K19" s="115" t="s">
        <v>228</v>
      </c>
      <c r="L19" s="116"/>
      <c r="M19" s="118" t="s">
        <v>229</v>
      </c>
      <c r="N19" s="83" t="s">
        <v>93</v>
      </c>
    </row>
    <row r="20" spans="1:14" s="77" customFormat="1" ht="24" x14ac:dyDescent="0.2">
      <c r="A20" s="265"/>
      <c r="B20" s="119" t="s">
        <v>243</v>
      </c>
      <c r="C20" s="120" t="s">
        <v>244</v>
      </c>
      <c r="D20" s="121">
        <v>17.57</v>
      </c>
      <c r="E20" s="121">
        <v>19.670000000000002</v>
      </c>
      <c r="F20" s="122">
        <f>E20-D20</f>
        <v>2.1000000000000014</v>
      </c>
      <c r="G20" s="113" t="s">
        <v>245</v>
      </c>
      <c r="H20" s="114">
        <v>325500</v>
      </c>
      <c r="I20" s="111"/>
      <c r="J20" s="111"/>
      <c r="K20" s="115"/>
      <c r="L20" s="116"/>
      <c r="M20" s="123"/>
      <c r="N20" s="83" t="s">
        <v>246</v>
      </c>
    </row>
    <row r="21" spans="1:14" s="77" customFormat="1" ht="24" x14ac:dyDescent="0.2">
      <c r="A21" s="265"/>
      <c r="B21" s="119" t="s">
        <v>243</v>
      </c>
      <c r="C21" s="120" t="s">
        <v>244</v>
      </c>
      <c r="D21" s="124">
        <v>19.670000000000002</v>
      </c>
      <c r="E21" s="124">
        <v>24.3</v>
      </c>
      <c r="F21" s="122">
        <f>E21-D21</f>
        <v>4.629999999999999</v>
      </c>
      <c r="G21" s="113" t="s">
        <v>245</v>
      </c>
      <c r="H21" s="114">
        <v>717650</v>
      </c>
      <c r="I21" s="111"/>
      <c r="J21" s="111"/>
      <c r="K21" s="115"/>
      <c r="L21" s="116"/>
      <c r="M21" s="123"/>
      <c r="N21" s="83" t="s">
        <v>246</v>
      </c>
    </row>
    <row r="22" spans="1:14" s="77" customFormat="1" ht="24" x14ac:dyDescent="0.2">
      <c r="A22" s="265"/>
      <c r="B22" s="125" t="s">
        <v>247</v>
      </c>
      <c r="C22" s="126" t="s">
        <v>248</v>
      </c>
      <c r="D22" s="127">
        <v>17.57</v>
      </c>
      <c r="E22" s="127">
        <v>22.62</v>
      </c>
      <c r="F22" s="128">
        <f>E22-D22</f>
        <v>5.0500000000000007</v>
      </c>
      <c r="G22" s="113" t="s">
        <v>245</v>
      </c>
      <c r="H22" s="114">
        <v>782750</v>
      </c>
      <c r="I22" s="111"/>
      <c r="J22" s="111"/>
      <c r="K22" s="115"/>
      <c r="L22" s="116"/>
      <c r="M22" s="123"/>
      <c r="N22" s="83" t="s">
        <v>246</v>
      </c>
    </row>
    <row r="23" spans="1:14" s="77" customFormat="1" ht="48" x14ac:dyDescent="0.2">
      <c r="A23" s="266"/>
      <c r="B23" s="129" t="s">
        <v>56</v>
      </c>
      <c r="C23" s="104" t="s">
        <v>249</v>
      </c>
      <c r="D23" s="130">
        <v>23.08</v>
      </c>
      <c r="E23" s="130">
        <v>31.61</v>
      </c>
      <c r="F23" s="131">
        <f>E23-D23</f>
        <v>8.5300000000000011</v>
      </c>
      <c r="G23" s="129" t="s">
        <v>250</v>
      </c>
      <c r="H23" s="129">
        <v>1322150</v>
      </c>
      <c r="I23" s="104"/>
      <c r="J23" s="104"/>
      <c r="K23" s="104"/>
      <c r="L23" s="132"/>
      <c r="M23" s="104"/>
      <c r="N23" s="83" t="s">
        <v>95</v>
      </c>
    </row>
    <row r="24" spans="1:14" x14ac:dyDescent="0.25">
      <c r="H24" s="133">
        <f>SUM(H8:H23)</f>
        <v>46375550</v>
      </c>
    </row>
    <row r="26" spans="1:14" ht="15.75" thickBot="1" x14ac:dyDescent="0.3"/>
    <row r="27" spans="1:14" ht="16.5" thickBot="1" x14ac:dyDescent="0.3">
      <c r="A27" s="227"/>
      <c r="B27" s="257" t="s">
        <v>358</v>
      </c>
      <c r="C27" s="258"/>
      <c r="D27" s="258"/>
      <c r="E27" s="258"/>
      <c r="F27" s="258"/>
      <c r="G27" s="258"/>
      <c r="H27" s="258"/>
      <c r="I27" s="258"/>
      <c r="J27" s="258"/>
      <c r="K27" s="258"/>
      <c r="L27" s="258"/>
      <c r="M27" s="259"/>
    </row>
    <row r="28" spans="1:14" ht="48" thickBot="1" x14ac:dyDescent="0.3">
      <c r="A28" s="201" t="s">
        <v>378</v>
      </c>
      <c r="B28" s="192" t="s">
        <v>359</v>
      </c>
      <c r="C28" s="192" t="s">
        <v>4</v>
      </c>
      <c r="D28" s="192" t="s">
        <v>360</v>
      </c>
      <c r="E28" s="191" t="s">
        <v>6</v>
      </c>
      <c r="F28" s="192" t="s">
        <v>7</v>
      </c>
      <c r="G28" s="192" t="s">
        <v>361</v>
      </c>
      <c r="H28" s="193" t="s">
        <v>364</v>
      </c>
      <c r="I28" s="191" t="s">
        <v>362</v>
      </c>
      <c r="J28" s="192" t="s">
        <v>363</v>
      </c>
      <c r="K28" s="194" t="s">
        <v>365</v>
      </c>
      <c r="L28" s="195" t="s">
        <v>366</v>
      </c>
      <c r="M28" s="195" t="s">
        <v>367</v>
      </c>
    </row>
    <row r="29" spans="1:14" ht="31.5" x14ac:dyDescent="0.25">
      <c r="A29" s="205">
        <v>1</v>
      </c>
      <c r="B29" s="206" t="s">
        <v>368</v>
      </c>
      <c r="C29" s="206" t="s">
        <v>34</v>
      </c>
      <c r="D29" s="206" t="s">
        <v>213</v>
      </c>
      <c r="E29" s="206">
        <v>19.308</v>
      </c>
      <c r="F29" s="206">
        <v>26.835000000000001</v>
      </c>
      <c r="G29" s="207">
        <f>F29-E29</f>
        <v>7.527000000000001</v>
      </c>
      <c r="H29" s="206" t="s">
        <v>369</v>
      </c>
      <c r="I29" s="206" t="s">
        <v>370</v>
      </c>
      <c r="J29" s="206">
        <v>540</v>
      </c>
      <c r="K29" s="224">
        <v>170000</v>
      </c>
      <c r="L29" s="225">
        <v>300000</v>
      </c>
      <c r="M29" s="225">
        <f>G29*K29</f>
        <v>1279590.0000000002</v>
      </c>
    </row>
    <row r="30" spans="1:14" ht="31.5" x14ac:dyDescent="0.25">
      <c r="A30" s="205">
        <v>2</v>
      </c>
      <c r="B30" s="206" t="s">
        <v>368</v>
      </c>
      <c r="C30" s="206" t="s">
        <v>371</v>
      </c>
      <c r="D30" s="206" t="s">
        <v>372</v>
      </c>
      <c r="E30" s="206">
        <v>30.56</v>
      </c>
      <c r="F30" s="206">
        <v>33.9</v>
      </c>
      <c r="G30" s="207">
        <f t="shared" ref="G30:G51" si="2">F30-E30</f>
        <v>3.34</v>
      </c>
      <c r="H30" s="206" t="s">
        <v>373</v>
      </c>
      <c r="I30" s="206" t="s">
        <v>374</v>
      </c>
      <c r="J30" s="206" t="s">
        <v>375</v>
      </c>
      <c r="K30" s="203">
        <v>170000</v>
      </c>
      <c r="L30" s="199">
        <v>300000</v>
      </c>
      <c r="M30" s="198">
        <f>G30*L30</f>
        <v>1002000</v>
      </c>
    </row>
    <row r="31" spans="1:14" ht="47.25" x14ac:dyDescent="0.25">
      <c r="A31" s="205">
        <v>3</v>
      </c>
      <c r="B31" s="206" t="s">
        <v>368</v>
      </c>
      <c r="C31" s="206" t="s">
        <v>371</v>
      </c>
      <c r="D31" s="206" t="s">
        <v>372</v>
      </c>
      <c r="E31" s="206">
        <v>33.9</v>
      </c>
      <c r="F31" s="206">
        <v>42.58</v>
      </c>
      <c r="G31" s="207">
        <f t="shared" si="2"/>
        <v>8.68</v>
      </c>
      <c r="H31" s="206" t="s">
        <v>204</v>
      </c>
      <c r="I31" s="206" t="s">
        <v>376</v>
      </c>
      <c r="J31" s="206">
        <v>1100</v>
      </c>
      <c r="K31" s="203">
        <v>170000</v>
      </c>
      <c r="L31" s="199">
        <v>300000</v>
      </c>
      <c r="M31" s="198">
        <f t="shared" ref="M31:M32" si="3">G31*L31</f>
        <v>2604000</v>
      </c>
    </row>
    <row r="32" spans="1:14" ht="47.25" x14ac:dyDescent="0.25">
      <c r="A32" s="205">
        <v>4</v>
      </c>
      <c r="B32" s="206" t="s">
        <v>368</v>
      </c>
      <c r="C32" s="206" t="s">
        <v>377</v>
      </c>
      <c r="D32" s="206" t="s">
        <v>224</v>
      </c>
      <c r="E32" s="206">
        <v>15.29</v>
      </c>
      <c r="F32" s="206">
        <v>16.809999999999999</v>
      </c>
      <c r="G32" s="207">
        <f t="shared" si="2"/>
        <v>1.5199999999999996</v>
      </c>
      <c r="H32" s="206" t="s">
        <v>204</v>
      </c>
      <c r="I32" s="206" t="s">
        <v>376</v>
      </c>
      <c r="J32" s="206">
        <v>1100</v>
      </c>
      <c r="K32" s="203">
        <v>170000</v>
      </c>
      <c r="L32" s="199">
        <v>300000</v>
      </c>
      <c r="M32" s="198">
        <f t="shared" si="3"/>
        <v>455999.99999999988</v>
      </c>
    </row>
    <row r="33" spans="1:13" ht="31.5" x14ac:dyDescent="0.25">
      <c r="A33" s="205">
        <v>5</v>
      </c>
      <c r="B33" s="206" t="s">
        <v>95</v>
      </c>
      <c r="C33" s="206" t="s">
        <v>56</v>
      </c>
      <c r="D33" s="206" t="s">
        <v>249</v>
      </c>
      <c r="E33" s="206">
        <v>23.08</v>
      </c>
      <c r="F33" s="206">
        <v>31.61</v>
      </c>
      <c r="G33" s="207">
        <f t="shared" si="2"/>
        <v>8.5300000000000011</v>
      </c>
      <c r="H33" s="206" t="s">
        <v>541</v>
      </c>
      <c r="I33" s="206" t="s">
        <v>542</v>
      </c>
      <c r="J33" s="206">
        <v>376</v>
      </c>
      <c r="K33" s="204">
        <v>170000</v>
      </c>
      <c r="L33" s="210">
        <v>300000</v>
      </c>
      <c r="M33" s="200">
        <f t="shared" ref="M33:M36" si="4">G33*K33</f>
        <v>1450100.0000000002</v>
      </c>
    </row>
    <row r="34" spans="1:13" ht="47.25" x14ac:dyDescent="0.25">
      <c r="A34" s="205">
        <v>6</v>
      </c>
      <c r="B34" s="206" t="s">
        <v>555</v>
      </c>
      <c r="C34" s="206" t="s">
        <v>58</v>
      </c>
      <c r="D34" s="206" t="s">
        <v>553</v>
      </c>
      <c r="E34" s="206">
        <v>17.57</v>
      </c>
      <c r="F34" s="206">
        <v>22.6</v>
      </c>
      <c r="G34" s="207">
        <f t="shared" si="2"/>
        <v>5.0300000000000011</v>
      </c>
      <c r="H34" s="206" t="s">
        <v>369</v>
      </c>
      <c r="I34" s="206" t="s">
        <v>554</v>
      </c>
      <c r="J34" s="206">
        <v>694</v>
      </c>
      <c r="K34" s="204">
        <v>170000</v>
      </c>
      <c r="L34" s="210">
        <v>300000</v>
      </c>
      <c r="M34" s="200">
        <f t="shared" si="4"/>
        <v>855100.00000000023</v>
      </c>
    </row>
    <row r="35" spans="1:13" ht="47.25" x14ac:dyDescent="0.25">
      <c r="A35" s="205">
        <v>7</v>
      </c>
      <c r="B35" s="243" t="s">
        <v>679</v>
      </c>
      <c r="C35" s="243" t="s">
        <v>226</v>
      </c>
      <c r="D35" s="243" t="s">
        <v>227</v>
      </c>
      <c r="E35" s="243">
        <v>0</v>
      </c>
      <c r="F35" s="243">
        <v>7.52</v>
      </c>
      <c r="G35" s="207">
        <f t="shared" si="2"/>
        <v>7.52</v>
      </c>
      <c r="H35" s="243" t="s">
        <v>682</v>
      </c>
      <c r="I35" s="243" t="s">
        <v>683</v>
      </c>
      <c r="J35" s="244">
        <v>846</v>
      </c>
      <c r="K35" s="204">
        <v>170000</v>
      </c>
      <c r="L35" s="210">
        <v>300000</v>
      </c>
      <c r="M35" s="200">
        <f t="shared" si="4"/>
        <v>1278400</v>
      </c>
    </row>
    <row r="36" spans="1:13" ht="47.25" x14ac:dyDescent="0.25">
      <c r="A36" s="205">
        <v>8</v>
      </c>
      <c r="B36" s="243" t="s">
        <v>679</v>
      </c>
      <c r="C36" s="243" t="s">
        <v>230</v>
      </c>
      <c r="D36" s="243" t="s">
        <v>231</v>
      </c>
      <c r="E36" s="243">
        <v>0</v>
      </c>
      <c r="F36" s="243">
        <v>13.03</v>
      </c>
      <c r="G36" s="207">
        <f t="shared" si="2"/>
        <v>13.03</v>
      </c>
      <c r="H36" s="243" t="s">
        <v>682</v>
      </c>
      <c r="I36" s="243" t="s">
        <v>376</v>
      </c>
      <c r="J36" s="244">
        <v>1595</v>
      </c>
      <c r="K36" s="204">
        <v>170000</v>
      </c>
      <c r="L36" s="210">
        <v>300000</v>
      </c>
      <c r="M36" s="200">
        <f t="shared" si="4"/>
        <v>2215100</v>
      </c>
    </row>
    <row r="37" spans="1:13" ht="47.25" x14ac:dyDescent="0.25">
      <c r="A37" s="205">
        <v>9</v>
      </c>
      <c r="B37" s="243" t="s">
        <v>680</v>
      </c>
      <c r="C37" s="243" t="s">
        <v>42</v>
      </c>
      <c r="D37" s="243" t="s">
        <v>43</v>
      </c>
      <c r="E37" s="243">
        <v>38.5</v>
      </c>
      <c r="F37" s="245">
        <v>62.225000000000001</v>
      </c>
      <c r="G37" s="207">
        <f t="shared" si="2"/>
        <v>23.725000000000001</v>
      </c>
      <c r="H37" s="243" t="s">
        <v>204</v>
      </c>
      <c r="I37" s="243" t="s">
        <v>684</v>
      </c>
      <c r="J37" s="244">
        <v>660</v>
      </c>
      <c r="K37" s="203">
        <v>170000</v>
      </c>
      <c r="L37" s="199">
        <v>300000</v>
      </c>
      <c r="M37" s="198">
        <f t="shared" ref="M37:M38" si="5">G37*L37</f>
        <v>7117500</v>
      </c>
    </row>
    <row r="38" spans="1:13" ht="47.25" x14ac:dyDescent="0.25">
      <c r="A38" s="205">
        <v>10</v>
      </c>
      <c r="B38" s="243" t="s">
        <v>681</v>
      </c>
      <c r="C38" s="243" t="s">
        <v>233</v>
      </c>
      <c r="D38" s="243" t="s">
        <v>234</v>
      </c>
      <c r="E38" s="243">
        <v>16.036000000000001</v>
      </c>
      <c r="F38" s="243">
        <v>34.036000000000001</v>
      </c>
      <c r="G38" s="207">
        <f t="shared" si="2"/>
        <v>18</v>
      </c>
      <c r="H38" s="243" t="s">
        <v>204</v>
      </c>
      <c r="I38" s="243" t="s">
        <v>685</v>
      </c>
      <c r="J38" s="244">
        <v>998</v>
      </c>
      <c r="K38" s="203">
        <v>170000</v>
      </c>
      <c r="L38" s="199">
        <v>300000</v>
      </c>
      <c r="M38" s="198">
        <f t="shared" si="5"/>
        <v>5400000</v>
      </c>
    </row>
    <row r="39" spans="1:13" ht="47.25" x14ac:dyDescent="0.25">
      <c r="A39" s="205">
        <v>11</v>
      </c>
      <c r="B39" s="243" t="s">
        <v>679</v>
      </c>
      <c r="C39" s="243" t="s">
        <v>236</v>
      </c>
      <c r="D39" s="243" t="s">
        <v>237</v>
      </c>
      <c r="E39" s="243">
        <v>6.42</v>
      </c>
      <c r="F39" s="243">
        <v>7.5</v>
      </c>
      <c r="G39" s="207">
        <f t="shared" si="2"/>
        <v>1.08</v>
      </c>
      <c r="H39" s="243" t="s">
        <v>682</v>
      </c>
      <c r="I39" s="243" t="s">
        <v>684</v>
      </c>
      <c r="J39" s="244">
        <v>660</v>
      </c>
      <c r="K39" s="204">
        <v>170000</v>
      </c>
      <c r="L39" s="210">
        <v>300000</v>
      </c>
      <c r="M39" s="200">
        <f t="shared" ref="M39:M42" si="6">G39*K39</f>
        <v>183600</v>
      </c>
    </row>
    <row r="40" spans="1:13" ht="47.25" x14ac:dyDescent="0.25">
      <c r="A40" s="205">
        <v>12</v>
      </c>
      <c r="B40" s="243" t="s">
        <v>679</v>
      </c>
      <c r="C40" s="243" t="s">
        <v>238</v>
      </c>
      <c r="D40" s="243" t="s">
        <v>239</v>
      </c>
      <c r="E40" s="243">
        <v>0</v>
      </c>
      <c r="F40" s="243">
        <v>5.07</v>
      </c>
      <c r="G40" s="207">
        <f t="shared" si="2"/>
        <v>5.07</v>
      </c>
      <c r="H40" s="243" t="s">
        <v>682</v>
      </c>
      <c r="I40" s="243" t="s">
        <v>683</v>
      </c>
      <c r="J40" s="244">
        <v>846</v>
      </c>
      <c r="K40" s="204">
        <v>170000</v>
      </c>
      <c r="L40" s="210">
        <v>300000</v>
      </c>
      <c r="M40" s="200">
        <f t="shared" si="6"/>
        <v>861900</v>
      </c>
    </row>
    <row r="41" spans="1:13" ht="47.25" x14ac:dyDescent="0.25">
      <c r="A41" s="205">
        <v>13</v>
      </c>
      <c r="B41" s="243" t="s">
        <v>679</v>
      </c>
      <c r="C41" s="243" t="s">
        <v>236</v>
      </c>
      <c r="D41" s="243" t="s">
        <v>237</v>
      </c>
      <c r="E41" s="243">
        <v>0</v>
      </c>
      <c r="F41" s="243">
        <v>6.42</v>
      </c>
      <c r="G41" s="207">
        <f t="shared" si="2"/>
        <v>6.42</v>
      </c>
      <c r="H41" s="243" t="s">
        <v>682</v>
      </c>
      <c r="I41" s="243" t="s">
        <v>686</v>
      </c>
      <c r="J41" s="244">
        <v>1658</v>
      </c>
      <c r="K41" s="204">
        <v>170000</v>
      </c>
      <c r="L41" s="210">
        <v>300000</v>
      </c>
      <c r="M41" s="200">
        <f t="shared" si="6"/>
        <v>1091400</v>
      </c>
    </row>
    <row r="42" spans="1:13" ht="47.25" x14ac:dyDescent="0.25">
      <c r="A42" s="205">
        <v>14</v>
      </c>
      <c r="B42" s="243" t="s">
        <v>679</v>
      </c>
      <c r="C42" s="243" t="s">
        <v>241</v>
      </c>
      <c r="D42" s="243" t="s">
        <v>242</v>
      </c>
      <c r="E42" s="243">
        <v>0</v>
      </c>
      <c r="F42" s="243">
        <v>7.97</v>
      </c>
      <c r="G42" s="207">
        <f t="shared" si="2"/>
        <v>7.97</v>
      </c>
      <c r="H42" s="243" t="s">
        <v>682</v>
      </c>
      <c r="I42" s="243" t="s">
        <v>684</v>
      </c>
      <c r="J42" s="244">
        <v>660</v>
      </c>
      <c r="K42" s="204">
        <v>170000</v>
      </c>
      <c r="L42" s="210">
        <v>300000</v>
      </c>
      <c r="M42" s="200">
        <f t="shared" si="6"/>
        <v>1354900</v>
      </c>
    </row>
    <row r="43" spans="1:13" ht="47.25" x14ac:dyDescent="0.25">
      <c r="A43" s="205">
        <v>15</v>
      </c>
      <c r="B43" s="243" t="s">
        <v>679</v>
      </c>
      <c r="C43" s="243" t="s">
        <v>687</v>
      </c>
      <c r="D43" s="243" t="s">
        <v>688</v>
      </c>
      <c r="E43" s="243">
        <v>0</v>
      </c>
      <c r="F43" s="243">
        <v>0.6</v>
      </c>
      <c r="G43" s="207">
        <f t="shared" si="2"/>
        <v>0.6</v>
      </c>
      <c r="H43" s="243" t="s">
        <v>704</v>
      </c>
      <c r="I43" s="243" t="s">
        <v>705</v>
      </c>
      <c r="J43" s="244">
        <v>525</v>
      </c>
      <c r="K43" s="203">
        <v>170000</v>
      </c>
      <c r="L43" s="199">
        <v>300000</v>
      </c>
      <c r="M43" s="198">
        <f t="shared" ref="M43:M44" si="7">G43*L43</f>
        <v>180000</v>
      </c>
    </row>
    <row r="44" spans="1:13" ht="31.5" x14ac:dyDescent="0.25">
      <c r="A44" s="205">
        <v>16</v>
      </c>
      <c r="B44" s="243" t="s">
        <v>679</v>
      </c>
      <c r="C44" s="243" t="s">
        <v>689</v>
      </c>
      <c r="D44" s="243" t="s">
        <v>646</v>
      </c>
      <c r="E44" s="243">
        <v>0</v>
      </c>
      <c r="F44" s="243">
        <v>0.39</v>
      </c>
      <c r="G44" s="207">
        <f t="shared" si="2"/>
        <v>0.39</v>
      </c>
      <c r="H44" s="243" t="s">
        <v>706</v>
      </c>
      <c r="I44" s="243" t="s">
        <v>705</v>
      </c>
      <c r="J44" s="244">
        <v>525</v>
      </c>
      <c r="K44" s="203">
        <v>170000</v>
      </c>
      <c r="L44" s="199">
        <v>300000</v>
      </c>
      <c r="M44" s="198">
        <f t="shared" si="7"/>
        <v>117000</v>
      </c>
    </row>
    <row r="45" spans="1:13" ht="47.25" x14ac:dyDescent="0.25">
      <c r="A45" s="205">
        <v>17</v>
      </c>
      <c r="B45" s="243" t="s">
        <v>679</v>
      </c>
      <c r="C45" s="187" t="s">
        <v>690</v>
      </c>
      <c r="D45" s="243" t="s">
        <v>691</v>
      </c>
      <c r="E45" s="243">
        <v>0</v>
      </c>
      <c r="F45" s="243">
        <v>9.19</v>
      </c>
      <c r="G45" s="207">
        <f t="shared" si="2"/>
        <v>9.19</v>
      </c>
      <c r="H45" s="243" t="s">
        <v>682</v>
      </c>
      <c r="I45" s="243" t="s">
        <v>707</v>
      </c>
      <c r="J45" s="244">
        <v>2484</v>
      </c>
      <c r="K45" s="204">
        <v>170000</v>
      </c>
      <c r="L45" s="210">
        <v>300000</v>
      </c>
      <c r="M45" s="200">
        <f t="shared" ref="M45:M47" si="8">G45*K45</f>
        <v>1562300</v>
      </c>
    </row>
    <row r="46" spans="1:13" ht="31.5" x14ac:dyDescent="0.25">
      <c r="A46" s="205">
        <v>18</v>
      </c>
      <c r="B46" s="243" t="s">
        <v>679</v>
      </c>
      <c r="C46" s="246" t="s">
        <v>692</v>
      </c>
      <c r="D46" s="246" t="s">
        <v>693</v>
      </c>
      <c r="E46" s="243">
        <v>0</v>
      </c>
      <c r="F46" s="243">
        <v>1.61</v>
      </c>
      <c r="G46" s="207">
        <f t="shared" si="2"/>
        <v>1.61</v>
      </c>
      <c r="H46" s="243" t="s">
        <v>708</v>
      </c>
      <c r="I46" s="243" t="s">
        <v>683</v>
      </c>
      <c r="J46" s="244">
        <v>525</v>
      </c>
      <c r="K46" s="204">
        <v>170000</v>
      </c>
      <c r="L46" s="210">
        <v>300000</v>
      </c>
      <c r="M46" s="200">
        <f t="shared" si="8"/>
        <v>273700</v>
      </c>
    </row>
    <row r="47" spans="1:13" ht="63" x14ac:dyDescent="0.25">
      <c r="A47" s="205">
        <v>19</v>
      </c>
      <c r="B47" s="243" t="s">
        <v>679</v>
      </c>
      <c r="C47" s="243" t="s">
        <v>694</v>
      </c>
      <c r="D47" s="243" t="s">
        <v>695</v>
      </c>
      <c r="E47" s="243">
        <v>0</v>
      </c>
      <c r="F47" s="243">
        <v>8.9700000000000006</v>
      </c>
      <c r="G47" s="207">
        <f t="shared" si="2"/>
        <v>8.9700000000000006</v>
      </c>
      <c r="H47" s="243" t="s">
        <v>709</v>
      </c>
      <c r="I47" s="243" t="s">
        <v>683</v>
      </c>
      <c r="J47" s="244">
        <v>525</v>
      </c>
      <c r="K47" s="204">
        <v>170000</v>
      </c>
      <c r="L47" s="210">
        <v>300000</v>
      </c>
      <c r="M47" s="200">
        <f t="shared" si="8"/>
        <v>1524900</v>
      </c>
    </row>
    <row r="48" spans="1:13" ht="63" x14ac:dyDescent="0.25">
      <c r="A48" s="205">
        <v>20</v>
      </c>
      <c r="B48" s="243" t="s">
        <v>679</v>
      </c>
      <c r="C48" s="246" t="s">
        <v>696</v>
      </c>
      <c r="D48" s="247" t="s">
        <v>697</v>
      </c>
      <c r="E48" s="248">
        <v>0</v>
      </c>
      <c r="F48" s="247">
        <v>3.77</v>
      </c>
      <c r="G48" s="207">
        <f t="shared" si="2"/>
        <v>3.77</v>
      </c>
      <c r="H48" s="246" t="s">
        <v>710</v>
      </c>
      <c r="I48" s="243" t="s">
        <v>683</v>
      </c>
      <c r="J48" s="244">
        <v>525</v>
      </c>
      <c r="K48" s="203">
        <v>170000</v>
      </c>
      <c r="L48" s="199">
        <v>300000</v>
      </c>
      <c r="M48" s="198">
        <f t="shared" ref="M48" si="9">G48*L48</f>
        <v>1131000</v>
      </c>
    </row>
    <row r="49" spans="1:13" ht="31.5" x14ac:dyDescent="0.25">
      <c r="A49" s="205">
        <v>21</v>
      </c>
      <c r="B49" s="243" t="s">
        <v>679</v>
      </c>
      <c r="C49" s="246" t="s">
        <v>698</v>
      </c>
      <c r="D49" s="246" t="s">
        <v>699</v>
      </c>
      <c r="E49" s="243">
        <v>0</v>
      </c>
      <c r="F49" s="243">
        <v>0.13</v>
      </c>
      <c r="G49" s="207">
        <f t="shared" si="2"/>
        <v>0.13</v>
      </c>
      <c r="H49" s="243" t="s">
        <v>708</v>
      </c>
      <c r="I49" s="243" t="s">
        <v>683</v>
      </c>
      <c r="J49" s="244">
        <v>525</v>
      </c>
      <c r="K49" s="204">
        <v>170000</v>
      </c>
      <c r="L49" s="210">
        <v>300000</v>
      </c>
      <c r="M49" s="200">
        <f t="shared" ref="M49:M50" si="10">G49*K49</f>
        <v>22100</v>
      </c>
    </row>
    <row r="50" spans="1:13" ht="31.5" x14ac:dyDescent="0.25">
      <c r="A50" s="205">
        <v>22</v>
      </c>
      <c r="B50" s="243" t="s">
        <v>679</v>
      </c>
      <c r="C50" s="243" t="s">
        <v>700</v>
      </c>
      <c r="D50" s="243" t="s">
        <v>701</v>
      </c>
      <c r="E50" s="243">
        <v>0</v>
      </c>
      <c r="F50" s="243">
        <v>2.96</v>
      </c>
      <c r="G50" s="207">
        <f t="shared" si="2"/>
        <v>2.96</v>
      </c>
      <c r="H50" s="243" t="s">
        <v>369</v>
      </c>
      <c r="I50" s="243" t="s">
        <v>685</v>
      </c>
      <c r="J50" s="244">
        <v>998</v>
      </c>
      <c r="K50" s="204">
        <v>170000</v>
      </c>
      <c r="L50" s="210">
        <v>300000</v>
      </c>
      <c r="M50" s="200">
        <f t="shared" si="10"/>
        <v>503200</v>
      </c>
    </row>
    <row r="51" spans="1:13" ht="32.25" thickBot="1" x14ac:dyDescent="0.3">
      <c r="A51" s="205">
        <v>23</v>
      </c>
      <c r="B51" s="243" t="s">
        <v>679</v>
      </c>
      <c r="C51" s="246" t="s">
        <v>702</v>
      </c>
      <c r="D51" s="246" t="s">
        <v>703</v>
      </c>
      <c r="E51" s="243">
        <v>0</v>
      </c>
      <c r="F51" s="243">
        <v>0.28999999999999998</v>
      </c>
      <c r="G51" s="207">
        <f t="shared" si="2"/>
        <v>0.28999999999999998</v>
      </c>
      <c r="H51" s="246" t="s">
        <v>711</v>
      </c>
      <c r="I51" s="243" t="s">
        <v>685</v>
      </c>
      <c r="J51" s="244">
        <v>998</v>
      </c>
      <c r="K51" s="203">
        <v>170000</v>
      </c>
      <c r="L51" s="199">
        <v>300000</v>
      </c>
      <c r="M51" s="198">
        <f t="shared" ref="M51" si="11">G51*L51</f>
        <v>87000</v>
      </c>
    </row>
    <row r="52" spans="1:13" ht="19.5" thickBot="1" x14ac:dyDescent="0.35">
      <c r="A52" s="235" t="s">
        <v>625</v>
      </c>
      <c r="B52" s="236"/>
      <c r="C52" s="236"/>
      <c r="D52" s="236"/>
      <c r="E52" s="236"/>
      <c r="F52" s="236"/>
      <c r="G52" s="237">
        <f>SUM(G29:G51)</f>
        <v>145.35200000000003</v>
      </c>
      <c r="H52" s="238"/>
      <c r="I52" s="238"/>
      <c r="J52" s="238"/>
      <c r="K52" s="238"/>
      <c r="L52" s="238"/>
      <c r="M52" s="239">
        <f>SUM(M29:M51)</f>
        <v>32550790</v>
      </c>
    </row>
  </sheetData>
  <mergeCells count="3">
    <mergeCell ref="A2:I2"/>
    <mergeCell ref="A8:A23"/>
    <mergeCell ref="B27:M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1"/>
  <sheetViews>
    <sheetView topLeftCell="A49" workbookViewId="0">
      <selection activeCell="A51" sqref="A51:M51"/>
    </sheetView>
  </sheetViews>
  <sheetFormatPr defaultRowHeight="15" x14ac:dyDescent="0.25"/>
  <cols>
    <col min="2" max="2" width="13" customWidth="1"/>
    <col min="3" max="3" width="12.7109375" customWidth="1"/>
    <col min="4" max="4" width="18.7109375" customWidth="1"/>
    <col min="5" max="6" width="9.28515625" bestFit="1" customWidth="1"/>
    <col min="7" max="7" width="12" customWidth="1"/>
    <col min="8" max="8" width="15.85546875" customWidth="1"/>
    <col min="9" max="9" width="21.140625" customWidth="1"/>
    <col min="10" max="10" width="12.28515625" customWidth="1"/>
    <col min="11" max="11" width="13.7109375" customWidth="1"/>
    <col min="12" max="12" width="12.140625" customWidth="1"/>
    <col min="13" max="13" width="19.5703125" customWidth="1"/>
  </cols>
  <sheetData>
    <row r="2" spans="1:14" s="3" customFormat="1" ht="18.75" customHeight="1" x14ac:dyDescent="0.2">
      <c r="A2" s="254" t="s">
        <v>0</v>
      </c>
      <c r="B2" s="254"/>
      <c r="C2" s="254"/>
      <c r="D2" s="254"/>
      <c r="E2" s="254"/>
      <c r="F2" s="254"/>
      <c r="G2" s="254"/>
      <c r="H2" s="254"/>
      <c r="I2" s="254"/>
      <c r="J2" s="1"/>
      <c r="K2" s="2"/>
      <c r="L2" s="16"/>
    </row>
    <row r="3" spans="1:14" s="3" customFormat="1" ht="51" x14ac:dyDescent="0.2">
      <c r="A3" s="4" t="s">
        <v>1</v>
      </c>
      <c r="B3" s="4" t="s">
        <v>2</v>
      </c>
      <c r="C3" s="4" t="s">
        <v>3</v>
      </c>
      <c r="D3" s="4" t="s">
        <v>4</v>
      </c>
      <c r="E3" s="4" t="s">
        <v>5</v>
      </c>
      <c r="F3" s="4" t="s">
        <v>6</v>
      </c>
      <c r="G3" s="4" t="s">
        <v>7</v>
      </c>
      <c r="H3" s="4" t="s">
        <v>8</v>
      </c>
      <c r="I3" s="4" t="s">
        <v>9</v>
      </c>
      <c r="J3" s="4" t="s">
        <v>10</v>
      </c>
      <c r="K3" s="50" t="s">
        <v>11</v>
      </c>
      <c r="L3" s="4" t="s">
        <v>88</v>
      </c>
    </row>
    <row r="4" spans="1:14" s="3" customFormat="1" ht="25.5" x14ac:dyDescent="0.2">
      <c r="A4" s="5">
        <v>72</v>
      </c>
      <c r="B4" s="6" t="s">
        <v>23</v>
      </c>
      <c r="C4" s="5" t="s">
        <v>18</v>
      </c>
      <c r="D4" s="14" t="s">
        <v>48</v>
      </c>
      <c r="E4" s="8" t="s">
        <v>49</v>
      </c>
      <c r="F4" s="9">
        <v>0</v>
      </c>
      <c r="G4" s="9">
        <v>15.45</v>
      </c>
      <c r="H4" s="9">
        <f t="shared" ref="H4" si="0">G4-F4</f>
        <v>15.45</v>
      </c>
      <c r="I4" s="10" t="s">
        <v>17</v>
      </c>
      <c r="J4" s="11">
        <v>4635000</v>
      </c>
      <c r="K4" s="51">
        <f t="shared" ref="K4" si="1">J4/H4</f>
        <v>300000</v>
      </c>
      <c r="L4" s="12" t="s">
        <v>94</v>
      </c>
      <c r="M4" s="3" t="s">
        <v>251</v>
      </c>
      <c r="N4" s="13"/>
    </row>
    <row r="7" spans="1:14" s="138" customFormat="1" ht="113.25" customHeight="1" x14ac:dyDescent="0.2">
      <c r="A7" s="273" t="s">
        <v>252</v>
      </c>
      <c r="B7" s="73" t="s">
        <v>253</v>
      </c>
      <c r="C7" s="134" t="s">
        <v>254</v>
      </c>
      <c r="D7" s="69">
        <v>35.58</v>
      </c>
      <c r="E7" s="70">
        <v>53.703000000000003</v>
      </c>
      <c r="F7" s="135">
        <v>18.123000000000001</v>
      </c>
      <c r="G7" s="68" t="s">
        <v>255</v>
      </c>
      <c r="H7" s="85">
        <v>14060000</v>
      </c>
      <c r="I7" s="136" t="s">
        <v>205</v>
      </c>
      <c r="J7" s="70" t="s">
        <v>256</v>
      </c>
      <c r="K7" s="137" t="s">
        <v>257</v>
      </c>
      <c r="L7" s="74"/>
      <c r="M7" s="137" t="s">
        <v>258</v>
      </c>
      <c r="N7" s="72" t="s">
        <v>259</v>
      </c>
    </row>
    <row r="8" spans="1:14" s="138" customFormat="1" ht="113.25" customHeight="1" x14ac:dyDescent="0.2">
      <c r="A8" s="274"/>
      <c r="B8" s="73" t="s">
        <v>260</v>
      </c>
      <c r="C8" s="134" t="s">
        <v>261</v>
      </c>
      <c r="D8" s="69">
        <v>0</v>
      </c>
      <c r="E8" s="70">
        <v>19.5</v>
      </c>
      <c r="F8" s="135">
        <f>E8-D8</f>
        <v>19.5</v>
      </c>
      <c r="G8" s="78" t="s">
        <v>262</v>
      </c>
      <c r="H8" s="85">
        <v>7800000</v>
      </c>
      <c r="I8" s="136" t="s">
        <v>205</v>
      </c>
      <c r="J8" s="70" t="s">
        <v>263</v>
      </c>
      <c r="K8" s="137" t="s">
        <v>257</v>
      </c>
      <c r="L8" s="74"/>
      <c r="M8" s="139" t="s">
        <v>264</v>
      </c>
      <c r="N8" s="72" t="s">
        <v>259</v>
      </c>
    </row>
    <row r="9" spans="1:14" s="138" customFormat="1" ht="113.25" customHeight="1" x14ac:dyDescent="0.2">
      <c r="A9" s="274"/>
      <c r="B9" s="73" t="s">
        <v>265</v>
      </c>
      <c r="C9" s="134" t="s">
        <v>266</v>
      </c>
      <c r="D9" s="69">
        <v>0</v>
      </c>
      <c r="E9" s="70">
        <v>10.5</v>
      </c>
      <c r="F9" s="135">
        <f t="shared" ref="F9:F13" si="2">E9-D9</f>
        <v>10.5</v>
      </c>
      <c r="G9" s="68" t="s">
        <v>255</v>
      </c>
      <c r="H9" s="85">
        <v>10500000</v>
      </c>
      <c r="I9" s="136" t="s">
        <v>205</v>
      </c>
      <c r="J9" s="70">
        <v>98</v>
      </c>
      <c r="K9" s="137" t="s">
        <v>257</v>
      </c>
      <c r="L9" s="74"/>
      <c r="M9" s="139" t="s">
        <v>264</v>
      </c>
      <c r="N9" s="72" t="s">
        <v>259</v>
      </c>
    </row>
    <row r="10" spans="1:14" s="138" customFormat="1" ht="113.25" customHeight="1" x14ac:dyDescent="0.2">
      <c r="A10" s="274"/>
      <c r="B10" s="73" t="s">
        <v>267</v>
      </c>
      <c r="C10" s="134" t="s">
        <v>268</v>
      </c>
      <c r="D10" s="69">
        <v>16.399999999999999</v>
      </c>
      <c r="E10" s="70">
        <v>19.579999999999998</v>
      </c>
      <c r="F10" s="135">
        <f t="shared" si="2"/>
        <v>3.1799999999999997</v>
      </c>
      <c r="G10" s="68" t="s">
        <v>255</v>
      </c>
      <c r="H10" s="85">
        <v>2500000</v>
      </c>
      <c r="I10" s="136" t="s">
        <v>205</v>
      </c>
      <c r="J10" s="70">
        <v>762</v>
      </c>
      <c r="K10" s="137" t="s">
        <v>257</v>
      </c>
      <c r="L10" s="74"/>
      <c r="M10" s="139" t="s">
        <v>264</v>
      </c>
      <c r="N10" s="72" t="s">
        <v>259</v>
      </c>
    </row>
    <row r="11" spans="1:14" s="138" customFormat="1" ht="113.25" customHeight="1" x14ac:dyDescent="0.2">
      <c r="A11" s="274"/>
      <c r="B11" s="73" t="s">
        <v>269</v>
      </c>
      <c r="C11" s="134" t="s">
        <v>270</v>
      </c>
      <c r="D11" s="69">
        <v>5.2</v>
      </c>
      <c r="E11" s="70">
        <v>7.5</v>
      </c>
      <c r="F11" s="135">
        <f t="shared" si="2"/>
        <v>2.2999999999999998</v>
      </c>
      <c r="G11" s="78" t="s">
        <v>271</v>
      </c>
      <c r="H11" s="85">
        <v>600000</v>
      </c>
      <c r="I11" s="136" t="s">
        <v>205</v>
      </c>
      <c r="J11" s="70">
        <v>130</v>
      </c>
      <c r="K11" s="137" t="s">
        <v>257</v>
      </c>
      <c r="L11" s="74"/>
      <c r="M11" s="139" t="s">
        <v>264</v>
      </c>
      <c r="N11" s="72" t="s">
        <v>259</v>
      </c>
    </row>
    <row r="12" spans="1:14" s="138" customFormat="1" ht="113.25" customHeight="1" x14ac:dyDescent="0.2">
      <c r="A12" s="274"/>
      <c r="B12" s="73" t="s">
        <v>48</v>
      </c>
      <c r="C12" s="134" t="s">
        <v>272</v>
      </c>
      <c r="D12" s="69">
        <v>15.45</v>
      </c>
      <c r="E12" s="70">
        <v>20.882999999999999</v>
      </c>
      <c r="F12" s="135">
        <f t="shared" si="2"/>
        <v>5.4329999999999998</v>
      </c>
      <c r="G12" s="68" t="s">
        <v>255</v>
      </c>
      <c r="H12" s="85">
        <v>4440000</v>
      </c>
      <c r="I12" s="136" t="s">
        <v>205</v>
      </c>
      <c r="J12" s="70">
        <v>1147</v>
      </c>
      <c r="K12" s="137" t="s">
        <v>257</v>
      </c>
      <c r="L12" s="74"/>
      <c r="M12" s="137" t="s">
        <v>273</v>
      </c>
      <c r="N12" s="72" t="s">
        <v>259</v>
      </c>
    </row>
    <row r="13" spans="1:14" s="138" customFormat="1" ht="113.25" customHeight="1" x14ac:dyDescent="0.2">
      <c r="A13" s="274"/>
      <c r="B13" s="140" t="s">
        <v>274</v>
      </c>
      <c r="C13" s="134" t="s">
        <v>275</v>
      </c>
      <c r="D13" s="69">
        <v>0</v>
      </c>
      <c r="E13" s="70">
        <v>3.2</v>
      </c>
      <c r="F13" s="135">
        <f t="shared" si="2"/>
        <v>3.2</v>
      </c>
      <c r="G13" s="78" t="s">
        <v>271</v>
      </c>
      <c r="H13" s="85">
        <v>700000</v>
      </c>
      <c r="I13" s="136" t="s">
        <v>205</v>
      </c>
      <c r="J13" s="70">
        <v>265</v>
      </c>
      <c r="K13" s="137" t="s">
        <v>257</v>
      </c>
      <c r="L13" s="74"/>
      <c r="M13" s="71" t="s">
        <v>264</v>
      </c>
      <c r="N13" s="72" t="s">
        <v>259</v>
      </c>
    </row>
    <row r="14" spans="1:14" s="138" customFormat="1" ht="113.25" customHeight="1" x14ac:dyDescent="0.2">
      <c r="A14" s="274"/>
      <c r="B14" s="70" t="s">
        <v>276</v>
      </c>
      <c r="C14" s="67" t="s">
        <v>277</v>
      </c>
      <c r="D14" s="141" t="s">
        <v>278</v>
      </c>
      <c r="E14" s="72" t="s">
        <v>279</v>
      </c>
      <c r="F14" s="142" t="s">
        <v>280</v>
      </c>
      <c r="G14" s="78" t="s">
        <v>281</v>
      </c>
      <c r="H14" s="79" t="s">
        <v>282</v>
      </c>
      <c r="I14" s="143" t="s">
        <v>283</v>
      </c>
      <c r="J14" s="72" t="s">
        <v>284</v>
      </c>
      <c r="K14" s="86" t="s">
        <v>285</v>
      </c>
      <c r="L14" s="144"/>
      <c r="M14" s="145"/>
      <c r="N14" s="146" t="s">
        <v>286</v>
      </c>
    </row>
    <row r="15" spans="1:14" s="138" customFormat="1" ht="113.25" customHeight="1" x14ac:dyDescent="0.2">
      <c r="A15" s="274"/>
      <c r="B15" s="70" t="s">
        <v>287</v>
      </c>
      <c r="C15" s="67" t="s">
        <v>288</v>
      </c>
      <c r="D15" s="72" t="s">
        <v>289</v>
      </c>
      <c r="E15" s="72" t="s">
        <v>290</v>
      </c>
      <c r="F15" s="78" t="s">
        <v>291</v>
      </c>
      <c r="G15" s="78" t="s">
        <v>292</v>
      </c>
      <c r="H15" s="79" t="s">
        <v>293</v>
      </c>
      <c r="I15" s="147" t="s">
        <v>294</v>
      </c>
      <c r="J15" s="72" t="s">
        <v>295</v>
      </c>
      <c r="K15" s="86" t="s">
        <v>296</v>
      </c>
      <c r="L15" s="144"/>
      <c r="M15" s="145"/>
      <c r="N15" s="146" t="s">
        <v>286</v>
      </c>
    </row>
    <row r="16" spans="1:14" s="138" customFormat="1" ht="113.25" customHeight="1" x14ac:dyDescent="0.2">
      <c r="A16" s="274"/>
      <c r="B16" s="88" t="s">
        <v>297</v>
      </c>
      <c r="C16" s="148" t="s">
        <v>298</v>
      </c>
      <c r="D16" s="149" t="s">
        <v>299</v>
      </c>
      <c r="E16" s="149" t="s">
        <v>300</v>
      </c>
      <c r="F16" s="150" t="s">
        <v>301</v>
      </c>
      <c r="G16" s="150" t="s">
        <v>302</v>
      </c>
      <c r="H16" s="151" t="s">
        <v>303</v>
      </c>
      <c r="I16" s="152" t="s">
        <v>304</v>
      </c>
      <c r="J16" s="109" t="s">
        <v>305</v>
      </c>
      <c r="K16" s="153" t="s">
        <v>306</v>
      </c>
      <c r="L16" s="144"/>
      <c r="M16" s="145"/>
      <c r="N16" s="146" t="s">
        <v>286</v>
      </c>
    </row>
    <row r="17" spans="1:14" s="138" customFormat="1" ht="113.25" customHeight="1" x14ac:dyDescent="0.2">
      <c r="A17" s="274"/>
      <c r="B17" s="88" t="s">
        <v>307</v>
      </c>
      <c r="C17" s="148" t="s">
        <v>308</v>
      </c>
      <c r="D17" s="154">
        <v>0</v>
      </c>
      <c r="E17" s="148">
        <v>4.8150000000000004</v>
      </c>
      <c r="F17" s="106">
        <v>4.8150000000000004</v>
      </c>
      <c r="G17" s="107" t="s">
        <v>309</v>
      </c>
      <c r="H17" s="155">
        <v>2407500</v>
      </c>
      <c r="I17" s="156" t="s">
        <v>310</v>
      </c>
      <c r="J17" s="109" t="s">
        <v>311</v>
      </c>
      <c r="K17" s="153" t="s">
        <v>312</v>
      </c>
      <c r="L17" s="144"/>
      <c r="M17" s="145"/>
      <c r="N17" s="146" t="s">
        <v>286</v>
      </c>
    </row>
    <row r="18" spans="1:14" s="138" customFormat="1" ht="113.25" customHeight="1" x14ac:dyDescent="0.2">
      <c r="A18" s="274"/>
      <c r="B18" s="276" t="s">
        <v>313</v>
      </c>
      <c r="C18" s="279" t="s">
        <v>314</v>
      </c>
      <c r="D18" s="157">
        <v>0</v>
      </c>
      <c r="E18" s="158">
        <v>8</v>
      </c>
      <c r="F18" s="159">
        <v>8</v>
      </c>
      <c r="G18" s="129" t="s">
        <v>315</v>
      </c>
      <c r="H18" s="160">
        <v>8000000</v>
      </c>
      <c r="I18" s="161" t="s">
        <v>316</v>
      </c>
      <c r="J18" s="282" t="s">
        <v>317</v>
      </c>
      <c r="K18" s="282" t="s">
        <v>318</v>
      </c>
      <c r="L18" s="144"/>
      <c r="M18" s="267"/>
      <c r="N18" s="270" t="s">
        <v>286</v>
      </c>
    </row>
    <row r="19" spans="1:14" s="138" customFormat="1" ht="113.25" customHeight="1" x14ac:dyDescent="0.2">
      <c r="A19" s="274"/>
      <c r="B19" s="277"/>
      <c r="C19" s="280"/>
      <c r="D19" s="157">
        <v>8</v>
      </c>
      <c r="E19" s="158">
        <v>9.0350000000000001</v>
      </c>
      <c r="F19" s="159">
        <v>1.0349999999999999</v>
      </c>
      <c r="G19" s="129" t="s">
        <v>319</v>
      </c>
      <c r="H19" s="160">
        <v>310500</v>
      </c>
      <c r="I19" s="161" t="s">
        <v>310</v>
      </c>
      <c r="J19" s="283"/>
      <c r="K19" s="283"/>
      <c r="L19" s="144"/>
      <c r="M19" s="268"/>
      <c r="N19" s="271"/>
    </row>
    <row r="20" spans="1:14" s="138" customFormat="1" ht="113.25" customHeight="1" x14ac:dyDescent="0.2">
      <c r="A20" s="274"/>
      <c r="B20" s="278"/>
      <c r="C20" s="281"/>
      <c r="D20" s="157">
        <v>9.0350000000000001</v>
      </c>
      <c r="E20" s="158">
        <v>18.420000000000002</v>
      </c>
      <c r="F20" s="159">
        <v>9.3849999999999998</v>
      </c>
      <c r="G20" s="129" t="s">
        <v>320</v>
      </c>
      <c r="H20" s="160">
        <v>9385000</v>
      </c>
      <c r="I20" s="161" t="s">
        <v>310</v>
      </c>
      <c r="J20" s="284"/>
      <c r="K20" s="284"/>
      <c r="L20" s="144"/>
      <c r="M20" s="269"/>
      <c r="N20" s="272"/>
    </row>
    <row r="21" spans="1:14" s="138" customFormat="1" ht="113.25" customHeight="1" x14ac:dyDescent="0.2">
      <c r="A21" s="274"/>
      <c r="B21" s="144" t="s">
        <v>321</v>
      </c>
      <c r="C21" s="162" t="s">
        <v>322</v>
      </c>
      <c r="D21" s="163"/>
      <c r="E21" s="95"/>
      <c r="F21" s="129">
        <v>19</v>
      </c>
      <c r="G21" s="129" t="s">
        <v>323</v>
      </c>
      <c r="H21" s="160"/>
      <c r="I21" s="161"/>
      <c r="J21" s="71"/>
      <c r="K21" s="71" t="s">
        <v>324</v>
      </c>
      <c r="L21" s="144"/>
      <c r="M21" s="164"/>
      <c r="N21" s="165" t="s">
        <v>325</v>
      </c>
    </row>
    <row r="22" spans="1:14" s="171" customFormat="1" ht="113.25" customHeight="1" x14ac:dyDescent="0.2">
      <c r="A22" s="274"/>
      <c r="B22" s="70" t="s">
        <v>253</v>
      </c>
      <c r="C22" s="81" t="s">
        <v>326</v>
      </c>
      <c r="D22" s="166" t="s">
        <v>327</v>
      </c>
      <c r="E22" s="167" t="s">
        <v>328</v>
      </c>
      <c r="F22" s="78">
        <v>19.106000000000002</v>
      </c>
      <c r="G22" s="78" t="s">
        <v>154</v>
      </c>
      <c r="H22" s="168">
        <v>5731800.0000000009</v>
      </c>
      <c r="I22" s="169" t="s">
        <v>205</v>
      </c>
      <c r="J22" s="74"/>
      <c r="K22" s="170" t="s">
        <v>329</v>
      </c>
      <c r="L22" s="104"/>
      <c r="M22" s="104"/>
      <c r="N22" s="74" t="s">
        <v>94</v>
      </c>
    </row>
    <row r="23" spans="1:14" s="171" customFormat="1" ht="113.25" customHeight="1" x14ac:dyDescent="0.2">
      <c r="A23" s="274"/>
      <c r="B23" s="70" t="s">
        <v>48</v>
      </c>
      <c r="C23" s="67" t="s">
        <v>330</v>
      </c>
      <c r="D23" s="72" t="s">
        <v>331</v>
      </c>
      <c r="E23" s="81" t="s">
        <v>332</v>
      </c>
      <c r="F23" s="78" t="s">
        <v>333</v>
      </c>
      <c r="G23" s="78" t="s">
        <v>154</v>
      </c>
      <c r="H23" s="172" t="s">
        <v>334</v>
      </c>
      <c r="I23" s="169" t="s">
        <v>165</v>
      </c>
      <c r="J23" s="74"/>
      <c r="K23" s="86" t="s">
        <v>335</v>
      </c>
      <c r="L23" s="104"/>
      <c r="M23" s="104"/>
      <c r="N23" s="74" t="s">
        <v>94</v>
      </c>
    </row>
    <row r="24" spans="1:14" s="171" customFormat="1" ht="113.25" customHeight="1" x14ac:dyDescent="0.2">
      <c r="A24" s="274"/>
      <c r="B24" s="70" t="s">
        <v>336</v>
      </c>
      <c r="C24" s="67" t="s">
        <v>337</v>
      </c>
      <c r="D24" s="67">
        <v>1.401</v>
      </c>
      <c r="E24" s="67">
        <v>8.7759999999999998</v>
      </c>
      <c r="F24" s="68">
        <v>7.375</v>
      </c>
      <c r="G24" s="78" t="s">
        <v>154</v>
      </c>
      <c r="H24" s="168">
        <v>2212500</v>
      </c>
      <c r="I24" s="169" t="s">
        <v>165</v>
      </c>
      <c r="J24" s="74"/>
      <c r="K24" s="86" t="s">
        <v>338</v>
      </c>
      <c r="L24" s="104"/>
      <c r="M24" s="104"/>
      <c r="N24" s="74" t="s">
        <v>94</v>
      </c>
    </row>
    <row r="25" spans="1:14" s="171" customFormat="1" ht="113.25" customHeight="1" x14ac:dyDescent="0.2">
      <c r="A25" s="274"/>
      <c r="B25" s="70" t="s">
        <v>339</v>
      </c>
      <c r="C25" s="67" t="s">
        <v>340</v>
      </c>
      <c r="D25" s="67">
        <v>21.5</v>
      </c>
      <c r="E25" s="67">
        <v>40.253</v>
      </c>
      <c r="F25" s="68">
        <v>18.753</v>
      </c>
      <c r="G25" s="78" t="s">
        <v>164</v>
      </c>
      <c r="H25" s="168">
        <v>9376500</v>
      </c>
      <c r="I25" s="169" t="s">
        <v>205</v>
      </c>
      <c r="J25" s="74"/>
      <c r="K25" s="86" t="s">
        <v>341</v>
      </c>
      <c r="L25" s="104"/>
      <c r="M25" s="104"/>
      <c r="N25" s="74" t="s">
        <v>94</v>
      </c>
    </row>
    <row r="26" spans="1:14" s="171" customFormat="1" ht="113.25" customHeight="1" x14ac:dyDescent="0.2">
      <c r="A26" s="275"/>
      <c r="B26" s="173" t="s">
        <v>342</v>
      </c>
      <c r="C26" s="174" t="s">
        <v>343</v>
      </c>
      <c r="D26" s="174">
        <v>0</v>
      </c>
      <c r="E26" s="174">
        <v>10.811999999999999</v>
      </c>
      <c r="F26" s="175">
        <v>10.811999999999999</v>
      </c>
      <c r="G26" s="176" t="s">
        <v>164</v>
      </c>
      <c r="H26" s="177">
        <v>5406000</v>
      </c>
      <c r="I26" s="178" t="s">
        <v>165</v>
      </c>
      <c r="J26" s="179"/>
      <c r="K26" s="86" t="s">
        <v>344</v>
      </c>
      <c r="L26" s="104"/>
      <c r="M26" s="104"/>
      <c r="N26" s="74" t="s">
        <v>94</v>
      </c>
    </row>
    <row r="27" spans="1:14" x14ac:dyDescent="0.25">
      <c r="H27" s="101">
        <f>SUM(H7:H26)</f>
        <v>83429800</v>
      </c>
    </row>
    <row r="30" spans="1:14" ht="15.75" thickBot="1" x14ac:dyDescent="0.3"/>
    <row r="31" spans="1:14" ht="16.5" thickBot="1" x14ac:dyDescent="0.3">
      <c r="A31" s="227"/>
      <c r="B31" s="257" t="s">
        <v>358</v>
      </c>
      <c r="C31" s="258"/>
      <c r="D31" s="258"/>
      <c r="E31" s="258"/>
      <c r="F31" s="258"/>
      <c r="G31" s="258"/>
      <c r="H31" s="258"/>
      <c r="I31" s="258"/>
      <c r="J31" s="258"/>
      <c r="K31" s="258"/>
      <c r="L31" s="258"/>
      <c r="M31" s="259"/>
    </row>
    <row r="32" spans="1:14" ht="63.75" thickBot="1" x14ac:dyDescent="0.3">
      <c r="A32" s="201" t="s">
        <v>378</v>
      </c>
      <c r="B32" s="192" t="s">
        <v>359</v>
      </c>
      <c r="C32" s="192" t="s">
        <v>4</v>
      </c>
      <c r="D32" s="192" t="s">
        <v>360</v>
      </c>
      <c r="E32" s="191" t="s">
        <v>6</v>
      </c>
      <c r="F32" s="192" t="s">
        <v>7</v>
      </c>
      <c r="G32" s="192" t="s">
        <v>361</v>
      </c>
      <c r="H32" s="193" t="s">
        <v>364</v>
      </c>
      <c r="I32" s="191" t="s">
        <v>362</v>
      </c>
      <c r="J32" s="192" t="s">
        <v>363</v>
      </c>
      <c r="K32" s="194" t="s">
        <v>365</v>
      </c>
      <c r="L32" s="195" t="s">
        <v>366</v>
      </c>
      <c r="M32" s="195" t="s">
        <v>367</v>
      </c>
    </row>
    <row r="33" spans="1:13" ht="110.25" x14ac:dyDescent="0.25">
      <c r="A33" s="205">
        <v>1</v>
      </c>
      <c r="B33" s="206" t="s">
        <v>379</v>
      </c>
      <c r="C33" s="206" t="s">
        <v>342</v>
      </c>
      <c r="D33" s="206" t="s">
        <v>380</v>
      </c>
      <c r="E33" s="206">
        <v>0</v>
      </c>
      <c r="F33" s="206">
        <v>18.88</v>
      </c>
      <c r="G33" s="207">
        <f t="shared" ref="G33:G50" si="3">F33-E33</f>
        <v>18.88</v>
      </c>
      <c r="H33" s="206" t="s">
        <v>383</v>
      </c>
      <c r="I33" s="222" t="s">
        <v>384</v>
      </c>
      <c r="J33" s="216" t="s">
        <v>387</v>
      </c>
      <c r="K33" s="203">
        <v>170000</v>
      </c>
      <c r="L33" s="199">
        <v>300000</v>
      </c>
      <c r="M33" s="198">
        <f t="shared" ref="M33:M39" si="4">G33*L33</f>
        <v>5664000</v>
      </c>
    </row>
    <row r="34" spans="1:13" ht="189" x14ac:dyDescent="0.25">
      <c r="A34" s="205">
        <v>2</v>
      </c>
      <c r="B34" s="206" t="s">
        <v>379</v>
      </c>
      <c r="C34" s="206" t="s">
        <v>381</v>
      </c>
      <c r="D34" s="206" t="s">
        <v>382</v>
      </c>
      <c r="E34" s="206">
        <v>0</v>
      </c>
      <c r="F34" s="206">
        <v>3.2</v>
      </c>
      <c r="G34" s="207">
        <f t="shared" si="3"/>
        <v>3.2</v>
      </c>
      <c r="H34" s="206" t="s">
        <v>385</v>
      </c>
      <c r="I34" s="216" t="s">
        <v>386</v>
      </c>
      <c r="J34" s="216" t="s">
        <v>388</v>
      </c>
      <c r="K34" s="204">
        <v>170000</v>
      </c>
      <c r="L34" s="198">
        <v>300000</v>
      </c>
      <c r="M34" s="200">
        <f>G34*K34</f>
        <v>544000</v>
      </c>
    </row>
    <row r="35" spans="1:13" ht="31.5" x14ac:dyDescent="0.25">
      <c r="A35" s="205">
        <v>3</v>
      </c>
      <c r="B35" s="206" t="s">
        <v>94</v>
      </c>
      <c r="C35" s="206" t="s">
        <v>389</v>
      </c>
      <c r="D35" s="206" t="s">
        <v>390</v>
      </c>
      <c r="E35" s="206">
        <v>13.115</v>
      </c>
      <c r="F35" s="206">
        <v>31.54</v>
      </c>
      <c r="G35" s="207">
        <f t="shared" si="3"/>
        <v>18.424999999999997</v>
      </c>
      <c r="H35" s="206" t="s">
        <v>393</v>
      </c>
      <c r="I35" s="206" t="s">
        <v>394</v>
      </c>
      <c r="J35" s="206">
        <v>350</v>
      </c>
      <c r="K35" s="203">
        <v>170000</v>
      </c>
      <c r="L35" s="199">
        <v>300000</v>
      </c>
      <c r="M35" s="198">
        <f t="shared" si="4"/>
        <v>5527499.9999999991</v>
      </c>
    </row>
    <row r="36" spans="1:13" ht="31.5" x14ac:dyDescent="0.25">
      <c r="A36" s="205">
        <v>4</v>
      </c>
      <c r="B36" s="206" t="s">
        <v>94</v>
      </c>
      <c r="C36" s="206" t="s">
        <v>391</v>
      </c>
      <c r="D36" s="206" t="s">
        <v>392</v>
      </c>
      <c r="E36" s="206">
        <v>0</v>
      </c>
      <c r="F36" s="206">
        <v>7.79</v>
      </c>
      <c r="G36" s="207">
        <f t="shared" si="3"/>
        <v>7.79</v>
      </c>
      <c r="H36" s="206" t="s">
        <v>393</v>
      </c>
      <c r="I36" s="206" t="s">
        <v>394</v>
      </c>
      <c r="J36" s="206">
        <v>350</v>
      </c>
      <c r="K36" s="203">
        <v>170000</v>
      </c>
      <c r="L36" s="199">
        <v>300000</v>
      </c>
      <c r="M36" s="198">
        <f t="shared" si="4"/>
        <v>2337000</v>
      </c>
    </row>
    <row r="37" spans="1:13" ht="15.75" x14ac:dyDescent="0.25">
      <c r="A37" s="205">
        <v>5</v>
      </c>
      <c r="B37" s="206" t="s">
        <v>543</v>
      </c>
      <c r="C37" s="206" t="s">
        <v>313</v>
      </c>
      <c r="D37" s="206" t="s">
        <v>544</v>
      </c>
      <c r="E37" s="206">
        <v>0</v>
      </c>
      <c r="F37" s="206">
        <v>18.420000000000002</v>
      </c>
      <c r="G37" s="207">
        <f t="shared" si="3"/>
        <v>18.420000000000002</v>
      </c>
      <c r="H37" s="206" t="s">
        <v>549</v>
      </c>
      <c r="I37" s="206" t="s">
        <v>550</v>
      </c>
      <c r="J37" s="206">
        <v>835</v>
      </c>
      <c r="K37" s="203">
        <v>170000</v>
      </c>
      <c r="L37" s="199">
        <v>300000</v>
      </c>
      <c r="M37" s="198">
        <f t="shared" si="4"/>
        <v>5526000.0000000009</v>
      </c>
    </row>
    <row r="38" spans="1:13" ht="15.75" x14ac:dyDescent="0.25">
      <c r="A38" s="205">
        <v>6</v>
      </c>
      <c r="B38" s="206" t="s">
        <v>543</v>
      </c>
      <c r="C38" s="206" t="s">
        <v>276</v>
      </c>
      <c r="D38" s="206" t="s">
        <v>545</v>
      </c>
      <c r="E38" s="206">
        <v>0</v>
      </c>
      <c r="F38" s="206">
        <v>5.1369999999999996</v>
      </c>
      <c r="G38" s="207">
        <f t="shared" si="3"/>
        <v>5.1369999999999996</v>
      </c>
      <c r="H38" s="206" t="s">
        <v>549</v>
      </c>
      <c r="I38" s="206" t="s">
        <v>550</v>
      </c>
      <c r="J38" s="206">
        <v>835</v>
      </c>
      <c r="K38" s="203">
        <v>170000</v>
      </c>
      <c r="L38" s="199">
        <v>300000</v>
      </c>
      <c r="M38" s="198">
        <f t="shared" si="4"/>
        <v>1541099.9999999998</v>
      </c>
    </row>
    <row r="39" spans="1:13" ht="15.75" x14ac:dyDescent="0.25">
      <c r="A39" s="205">
        <v>7</v>
      </c>
      <c r="B39" s="206" t="s">
        <v>286</v>
      </c>
      <c r="C39" s="206" t="s">
        <v>546</v>
      </c>
      <c r="D39" s="206" t="s">
        <v>288</v>
      </c>
      <c r="E39" s="206">
        <v>0</v>
      </c>
      <c r="F39" s="206">
        <v>5.8</v>
      </c>
      <c r="G39" s="207">
        <f t="shared" si="3"/>
        <v>5.8</v>
      </c>
      <c r="H39" s="206" t="s">
        <v>549</v>
      </c>
      <c r="I39" s="206" t="s">
        <v>543</v>
      </c>
      <c r="J39" s="206">
        <v>1317</v>
      </c>
      <c r="K39" s="203">
        <v>170000</v>
      </c>
      <c r="L39" s="199">
        <v>300000</v>
      </c>
      <c r="M39" s="198">
        <f t="shared" si="4"/>
        <v>1740000</v>
      </c>
    </row>
    <row r="40" spans="1:13" ht="31.5" x14ac:dyDescent="0.25">
      <c r="A40" s="205">
        <v>8</v>
      </c>
      <c r="B40" s="206" t="s">
        <v>543</v>
      </c>
      <c r="C40" s="206" t="s">
        <v>547</v>
      </c>
      <c r="D40" s="206" t="s">
        <v>298</v>
      </c>
      <c r="E40" s="206">
        <v>0</v>
      </c>
      <c r="F40" s="206">
        <v>5.1159999999999997</v>
      </c>
      <c r="G40" s="207">
        <f t="shared" si="3"/>
        <v>5.1159999999999997</v>
      </c>
      <c r="H40" s="216" t="s">
        <v>551</v>
      </c>
      <c r="I40" s="216" t="s">
        <v>552</v>
      </c>
      <c r="J40" s="206">
        <v>2152</v>
      </c>
      <c r="K40" s="204">
        <v>170000</v>
      </c>
      <c r="L40" s="210">
        <v>300000</v>
      </c>
      <c r="M40" s="200">
        <f t="shared" ref="M40:M41" si="5">G40*K40</f>
        <v>869720</v>
      </c>
    </row>
    <row r="41" spans="1:13" ht="15.75" x14ac:dyDescent="0.25">
      <c r="A41" s="205">
        <v>9</v>
      </c>
      <c r="B41" s="206" t="s">
        <v>286</v>
      </c>
      <c r="C41" s="206" t="s">
        <v>548</v>
      </c>
      <c r="D41" s="206" t="s">
        <v>308</v>
      </c>
      <c r="E41" s="206">
        <v>0</v>
      </c>
      <c r="F41" s="206">
        <v>4.8150000000000004</v>
      </c>
      <c r="G41" s="207">
        <f t="shared" si="3"/>
        <v>4.8150000000000004</v>
      </c>
      <c r="H41" s="206" t="s">
        <v>551</v>
      </c>
      <c r="I41" s="206" t="s">
        <v>543</v>
      </c>
      <c r="J41" s="206">
        <v>1317</v>
      </c>
      <c r="K41" s="204">
        <v>170000</v>
      </c>
      <c r="L41" s="210">
        <v>300000</v>
      </c>
      <c r="M41" s="200">
        <f t="shared" si="5"/>
        <v>818550.00000000012</v>
      </c>
    </row>
    <row r="42" spans="1:13" ht="157.5" x14ac:dyDescent="0.25">
      <c r="A42" s="205">
        <v>10</v>
      </c>
      <c r="B42" s="216" t="s">
        <v>564</v>
      </c>
      <c r="C42" s="206" t="s">
        <v>253</v>
      </c>
      <c r="D42" s="218" t="s">
        <v>254</v>
      </c>
      <c r="E42" s="206">
        <v>35.58</v>
      </c>
      <c r="F42" s="206">
        <v>48.47</v>
      </c>
      <c r="G42" s="207">
        <f t="shared" si="3"/>
        <v>12.89</v>
      </c>
      <c r="H42" s="216" t="s">
        <v>204</v>
      </c>
      <c r="I42" s="216" t="s">
        <v>566</v>
      </c>
      <c r="J42" s="216" t="s">
        <v>576</v>
      </c>
      <c r="K42" s="203">
        <v>170000</v>
      </c>
      <c r="L42" s="199">
        <v>300000</v>
      </c>
      <c r="M42" s="198">
        <f t="shared" ref="M42:M43" si="6">G42*L42</f>
        <v>3867000</v>
      </c>
    </row>
    <row r="43" spans="1:13" ht="126" x14ac:dyDescent="0.25">
      <c r="A43" s="205">
        <v>11</v>
      </c>
      <c r="B43" s="216" t="s">
        <v>565</v>
      </c>
      <c r="C43" s="206" t="s">
        <v>48</v>
      </c>
      <c r="D43" s="218" t="s">
        <v>272</v>
      </c>
      <c r="E43" s="206">
        <v>15.45</v>
      </c>
      <c r="F43" s="206">
        <v>22.792999999999999</v>
      </c>
      <c r="G43" s="207">
        <f t="shared" si="3"/>
        <v>7.343</v>
      </c>
      <c r="H43" s="216" t="s">
        <v>204</v>
      </c>
      <c r="I43" s="216" t="s">
        <v>567</v>
      </c>
      <c r="J43" s="216" t="s">
        <v>568</v>
      </c>
      <c r="K43" s="203">
        <v>170000</v>
      </c>
      <c r="L43" s="199">
        <v>300000</v>
      </c>
      <c r="M43" s="198">
        <f t="shared" si="6"/>
        <v>2202900</v>
      </c>
    </row>
    <row r="44" spans="1:13" ht="78.75" x14ac:dyDescent="0.25">
      <c r="A44" s="205">
        <v>12</v>
      </c>
      <c r="B44" s="206" t="s">
        <v>556</v>
      </c>
      <c r="C44" s="206" t="s">
        <v>274</v>
      </c>
      <c r="D44" s="218" t="s">
        <v>275</v>
      </c>
      <c r="E44" s="206">
        <v>0</v>
      </c>
      <c r="F44" s="206">
        <v>3.2</v>
      </c>
      <c r="G44" s="207">
        <f t="shared" si="3"/>
        <v>3.2</v>
      </c>
      <c r="H44" s="216" t="s">
        <v>271</v>
      </c>
      <c r="I44" s="206" t="s">
        <v>567</v>
      </c>
      <c r="J44" s="206" t="s">
        <v>568</v>
      </c>
      <c r="K44" s="204">
        <v>170000</v>
      </c>
      <c r="L44" s="210">
        <v>300000</v>
      </c>
      <c r="M44" s="200">
        <f t="shared" ref="M44" si="7">G44*K44</f>
        <v>544000</v>
      </c>
    </row>
    <row r="45" spans="1:13" ht="157.5" x14ac:dyDescent="0.25">
      <c r="A45" s="205">
        <v>13</v>
      </c>
      <c r="B45" s="206" t="s">
        <v>556</v>
      </c>
      <c r="C45" s="206" t="s">
        <v>267</v>
      </c>
      <c r="D45" s="218" t="s">
        <v>268</v>
      </c>
      <c r="E45" s="206">
        <v>16.399999999999999</v>
      </c>
      <c r="F45" s="206">
        <v>19.579999999999998</v>
      </c>
      <c r="G45" s="207">
        <f t="shared" si="3"/>
        <v>3.1799999999999997</v>
      </c>
      <c r="H45" s="216" t="s">
        <v>204</v>
      </c>
      <c r="I45" s="216" t="s">
        <v>569</v>
      </c>
      <c r="J45" s="216" t="s">
        <v>577</v>
      </c>
      <c r="K45" s="203">
        <v>170000</v>
      </c>
      <c r="L45" s="199">
        <v>300000</v>
      </c>
      <c r="M45" s="198">
        <f t="shared" ref="M45:M46" si="8">G45*L45</f>
        <v>953999.99999999988</v>
      </c>
    </row>
    <row r="46" spans="1:13" ht="126" x14ac:dyDescent="0.25">
      <c r="A46" s="205">
        <v>14</v>
      </c>
      <c r="B46" s="206" t="s">
        <v>556</v>
      </c>
      <c r="C46" s="206" t="s">
        <v>557</v>
      </c>
      <c r="D46" s="218" t="s">
        <v>558</v>
      </c>
      <c r="E46" s="206">
        <v>0</v>
      </c>
      <c r="F46" s="206">
        <v>8.27</v>
      </c>
      <c r="G46" s="207">
        <f t="shared" si="3"/>
        <v>8.27</v>
      </c>
      <c r="H46" s="216" t="s">
        <v>204</v>
      </c>
      <c r="I46" s="216" t="s">
        <v>570</v>
      </c>
      <c r="J46" s="216" t="s">
        <v>571</v>
      </c>
      <c r="K46" s="203">
        <v>170000</v>
      </c>
      <c r="L46" s="199">
        <v>300000</v>
      </c>
      <c r="M46" s="198">
        <f t="shared" si="8"/>
        <v>2481000</v>
      </c>
    </row>
    <row r="47" spans="1:13" ht="141.75" x14ac:dyDescent="0.25">
      <c r="A47" s="205">
        <v>15</v>
      </c>
      <c r="B47" s="206" t="s">
        <v>556</v>
      </c>
      <c r="C47" s="206" t="s">
        <v>269</v>
      </c>
      <c r="D47" s="218" t="s">
        <v>270</v>
      </c>
      <c r="E47" s="206">
        <v>5.2</v>
      </c>
      <c r="F47" s="206">
        <v>7.5</v>
      </c>
      <c r="G47" s="207">
        <f t="shared" si="3"/>
        <v>2.2999999999999998</v>
      </c>
      <c r="H47" s="216" t="s">
        <v>271</v>
      </c>
      <c r="I47" s="216" t="s">
        <v>572</v>
      </c>
      <c r="J47" s="216" t="s">
        <v>578</v>
      </c>
      <c r="K47" s="204">
        <v>170000</v>
      </c>
      <c r="L47" s="210">
        <v>300000</v>
      </c>
      <c r="M47" s="200">
        <f t="shared" ref="M47" si="9">G47*K47</f>
        <v>390999.99999999994</v>
      </c>
    </row>
    <row r="48" spans="1:13" ht="189" x14ac:dyDescent="0.25">
      <c r="A48" s="205">
        <v>16</v>
      </c>
      <c r="B48" s="206" t="s">
        <v>556</v>
      </c>
      <c r="C48" s="206" t="s">
        <v>265</v>
      </c>
      <c r="D48" s="218" t="s">
        <v>266</v>
      </c>
      <c r="E48" s="206">
        <v>0</v>
      </c>
      <c r="F48" s="206">
        <v>10.5</v>
      </c>
      <c r="G48" s="207">
        <f t="shared" si="3"/>
        <v>10.5</v>
      </c>
      <c r="H48" s="216" t="s">
        <v>204</v>
      </c>
      <c r="I48" s="216" t="s">
        <v>573</v>
      </c>
      <c r="J48" s="216" t="s">
        <v>579</v>
      </c>
      <c r="K48" s="203">
        <v>170000</v>
      </c>
      <c r="L48" s="199">
        <v>300000</v>
      </c>
      <c r="M48" s="198">
        <f t="shared" ref="M48:M50" si="10">G48*L48</f>
        <v>3150000</v>
      </c>
    </row>
    <row r="49" spans="1:13" ht="94.5" x14ac:dyDescent="0.25">
      <c r="A49" s="205">
        <v>17</v>
      </c>
      <c r="B49" s="216" t="s">
        <v>559</v>
      </c>
      <c r="C49" s="206" t="s">
        <v>560</v>
      </c>
      <c r="D49" s="218" t="s">
        <v>561</v>
      </c>
      <c r="E49" s="206">
        <v>0</v>
      </c>
      <c r="F49" s="206">
        <v>1.0880000000000001</v>
      </c>
      <c r="G49" s="207">
        <f t="shared" si="3"/>
        <v>1.0880000000000001</v>
      </c>
      <c r="H49" s="216" t="s">
        <v>204</v>
      </c>
      <c r="I49" s="216" t="s">
        <v>574</v>
      </c>
      <c r="J49" s="216" t="s">
        <v>580</v>
      </c>
      <c r="K49" s="203">
        <v>170000</v>
      </c>
      <c r="L49" s="199">
        <v>300000</v>
      </c>
      <c r="M49" s="198">
        <f t="shared" si="10"/>
        <v>326400</v>
      </c>
    </row>
    <row r="50" spans="1:13" ht="126.75" thickBot="1" x14ac:dyDescent="0.3">
      <c r="A50" s="205">
        <v>18</v>
      </c>
      <c r="B50" s="216" t="s">
        <v>562</v>
      </c>
      <c r="C50" s="206" t="s">
        <v>563</v>
      </c>
      <c r="D50" s="218" t="s">
        <v>261</v>
      </c>
      <c r="E50" s="206">
        <v>0</v>
      </c>
      <c r="F50" s="206">
        <v>19.5</v>
      </c>
      <c r="G50" s="207">
        <f t="shared" si="3"/>
        <v>19.5</v>
      </c>
      <c r="H50" s="216" t="s">
        <v>204</v>
      </c>
      <c r="I50" s="216" t="s">
        <v>575</v>
      </c>
      <c r="J50" s="216" t="s">
        <v>581</v>
      </c>
      <c r="K50" s="203">
        <v>170000</v>
      </c>
      <c r="L50" s="199">
        <v>300000</v>
      </c>
      <c r="M50" s="198">
        <f t="shared" si="10"/>
        <v>5850000</v>
      </c>
    </row>
    <row r="51" spans="1:13" ht="19.5" thickBot="1" x14ac:dyDescent="0.35">
      <c r="A51" s="235" t="s">
        <v>625</v>
      </c>
      <c r="B51" s="236"/>
      <c r="C51" s="236"/>
      <c r="D51" s="236"/>
      <c r="E51" s="236"/>
      <c r="F51" s="236"/>
      <c r="G51" s="237">
        <f>SUM(G33:G50)</f>
        <v>155.85399999999998</v>
      </c>
      <c r="H51" s="238"/>
      <c r="I51" s="238"/>
      <c r="J51" s="238"/>
      <c r="K51" s="238"/>
      <c r="L51" s="238"/>
      <c r="M51" s="239">
        <f>SUM(M33:M50)</f>
        <v>44334170</v>
      </c>
    </row>
  </sheetData>
  <mergeCells count="9">
    <mergeCell ref="B31:M31"/>
    <mergeCell ref="M18:M20"/>
    <mergeCell ref="N18:N20"/>
    <mergeCell ref="A2:I2"/>
    <mergeCell ref="A7:A26"/>
    <mergeCell ref="B18:B20"/>
    <mergeCell ref="C18:C20"/>
    <mergeCell ref="J18:J20"/>
    <mergeCell ref="K18:K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0"/>
  <sheetViews>
    <sheetView topLeftCell="A28" workbookViewId="0">
      <selection activeCell="O47" sqref="O47"/>
    </sheetView>
  </sheetViews>
  <sheetFormatPr defaultRowHeight="15" x14ac:dyDescent="0.25"/>
  <cols>
    <col min="2" max="2" width="12.42578125" customWidth="1"/>
    <col min="4" max="4" width="18.140625" customWidth="1"/>
    <col min="5" max="5" width="14.42578125" customWidth="1"/>
    <col min="7" max="7" width="12.5703125" customWidth="1"/>
    <col min="8" max="8" width="18.5703125" customWidth="1"/>
    <col min="9" max="9" width="22.5703125" customWidth="1"/>
    <col min="10" max="10" width="13.85546875" customWidth="1"/>
    <col min="11" max="11" width="14" customWidth="1"/>
    <col min="12" max="12" width="14.42578125" customWidth="1"/>
    <col min="13" max="13" width="13.85546875" customWidth="1"/>
    <col min="14" max="14" width="26.5703125" customWidth="1"/>
    <col min="19" max="19" width="12.42578125" customWidth="1"/>
  </cols>
  <sheetData>
    <row r="2" spans="1:19" s="3" customFormat="1" ht="38.25" x14ac:dyDescent="0.2">
      <c r="A2" s="5">
        <v>60</v>
      </c>
      <c r="B2" s="6" t="s">
        <v>23</v>
      </c>
      <c r="C2" s="5" t="s">
        <v>15</v>
      </c>
      <c r="D2" s="14" t="s">
        <v>24</v>
      </c>
      <c r="E2" s="8" t="s">
        <v>25</v>
      </c>
      <c r="F2" s="9">
        <v>1.665</v>
      </c>
      <c r="G2" s="9">
        <v>6.5750000000000002</v>
      </c>
      <c r="H2" s="9">
        <f t="shared" ref="H2:H5" si="0">G2-F2</f>
        <v>4.91</v>
      </c>
      <c r="I2" s="10" t="s">
        <v>21</v>
      </c>
      <c r="J2" s="11">
        <v>834700</v>
      </c>
      <c r="K2" s="51">
        <f t="shared" ref="K2:K5" si="1">J2/H2</f>
        <v>170000</v>
      </c>
      <c r="L2" s="12" t="s">
        <v>96</v>
      </c>
      <c r="M2" s="49">
        <v>-0.1</v>
      </c>
      <c r="N2" s="13"/>
    </row>
    <row r="3" spans="1:19" s="3" customFormat="1" ht="38.25" x14ac:dyDescent="0.2">
      <c r="A3" s="5">
        <v>61</v>
      </c>
      <c r="B3" s="6" t="s">
        <v>23</v>
      </c>
      <c r="C3" s="5" t="s">
        <v>13</v>
      </c>
      <c r="D3" s="14" t="s">
        <v>26</v>
      </c>
      <c r="E3" s="8" t="s">
        <v>27</v>
      </c>
      <c r="F3" s="9">
        <v>0</v>
      </c>
      <c r="G3" s="9">
        <v>10.3</v>
      </c>
      <c r="H3" s="9">
        <f t="shared" si="0"/>
        <v>10.3</v>
      </c>
      <c r="I3" s="10" t="s">
        <v>14</v>
      </c>
      <c r="J3" s="11">
        <f>900000*H3</f>
        <v>9270000</v>
      </c>
      <c r="K3" s="51">
        <f t="shared" si="1"/>
        <v>899999.99999999988</v>
      </c>
      <c r="L3" s="12" t="s">
        <v>96</v>
      </c>
      <c r="N3" s="13"/>
    </row>
    <row r="4" spans="1:19" s="3" customFormat="1" ht="25.5" x14ac:dyDescent="0.2">
      <c r="A4" s="5">
        <v>62</v>
      </c>
      <c r="B4" s="6" t="s">
        <v>23</v>
      </c>
      <c r="C4" s="5" t="s">
        <v>13</v>
      </c>
      <c r="D4" s="14" t="s">
        <v>28</v>
      </c>
      <c r="E4" s="8" t="s">
        <v>29</v>
      </c>
      <c r="F4" s="9">
        <v>12</v>
      </c>
      <c r="G4" s="9">
        <v>21.51</v>
      </c>
      <c r="H4" s="9">
        <f t="shared" si="0"/>
        <v>9.5100000000000016</v>
      </c>
      <c r="I4" s="10" t="s">
        <v>14</v>
      </c>
      <c r="J4" s="11">
        <f>900000*H4</f>
        <v>8559000.0000000019</v>
      </c>
      <c r="K4" s="51">
        <f t="shared" si="1"/>
        <v>900000</v>
      </c>
      <c r="L4" s="12" t="s">
        <v>96</v>
      </c>
      <c r="N4" s="13"/>
    </row>
    <row r="5" spans="1:19" s="3" customFormat="1" ht="25.5" x14ac:dyDescent="0.2">
      <c r="A5" s="5">
        <v>70</v>
      </c>
      <c r="B5" s="44" t="s">
        <v>84</v>
      </c>
      <c r="C5" s="5" t="s">
        <v>18</v>
      </c>
      <c r="D5" s="14" t="s">
        <v>45</v>
      </c>
      <c r="E5" s="8" t="s">
        <v>46</v>
      </c>
      <c r="F5" s="9">
        <v>0</v>
      </c>
      <c r="G5" s="9">
        <v>38.99</v>
      </c>
      <c r="H5" s="9">
        <f t="shared" si="0"/>
        <v>38.99</v>
      </c>
      <c r="I5" s="10" t="s">
        <v>17</v>
      </c>
      <c r="J5" s="11">
        <f>300000*H5</f>
        <v>11697000</v>
      </c>
      <c r="K5" s="51">
        <f t="shared" si="1"/>
        <v>300000</v>
      </c>
      <c r="L5" s="12" t="s">
        <v>96</v>
      </c>
      <c r="M5" s="49">
        <v>-0.1</v>
      </c>
    </row>
    <row r="6" spans="1:19" s="3" customFormat="1" ht="12.75" hidden="1" x14ac:dyDescent="0.2">
      <c r="A6" s="2"/>
      <c r="B6" s="22"/>
      <c r="C6" s="23"/>
      <c r="D6" s="22"/>
      <c r="E6" s="22"/>
      <c r="F6" s="22"/>
      <c r="G6" s="22"/>
      <c r="H6" s="24">
        <f>SUM(H2:H5)</f>
        <v>63.710000000000008</v>
      </c>
      <c r="I6" s="22"/>
      <c r="J6" s="25">
        <f>SUM(J2:J5)</f>
        <v>30360700</v>
      </c>
      <c r="K6" s="2"/>
      <c r="L6" s="16"/>
    </row>
    <row r="7" spans="1:19" s="2" customFormat="1" ht="38.25" x14ac:dyDescent="0.2">
      <c r="A7" s="5">
        <v>63</v>
      </c>
      <c r="B7" s="6" t="s">
        <v>23</v>
      </c>
      <c r="C7" s="5" t="s">
        <v>15</v>
      </c>
      <c r="D7" s="14" t="s">
        <v>30</v>
      </c>
      <c r="E7" s="8" t="s">
        <v>31</v>
      </c>
      <c r="F7" s="9">
        <v>65.94</v>
      </c>
      <c r="G7" s="9">
        <v>70.87</v>
      </c>
      <c r="H7" s="9">
        <f t="shared" ref="H7" si="2">G7-F7</f>
        <v>4.9300000000000068</v>
      </c>
      <c r="I7" s="10" t="s">
        <v>19</v>
      </c>
      <c r="J7" s="11">
        <v>838100</v>
      </c>
      <c r="K7" s="51">
        <f t="shared" ref="K7" si="3">J7/H7</f>
        <v>169999.99999999977</v>
      </c>
      <c r="L7" s="12" t="s">
        <v>89</v>
      </c>
      <c r="N7" s="45" t="s">
        <v>348</v>
      </c>
      <c r="O7" s="2">
        <v>7011800</v>
      </c>
    </row>
    <row r="8" spans="1:19" s="2" customFormat="1" ht="38.25" x14ac:dyDescent="0.2">
      <c r="A8" s="5">
        <v>80</v>
      </c>
      <c r="B8" s="6" t="s">
        <v>23</v>
      </c>
      <c r="C8" s="5" t="s">
        <v>15</v>
      </c>
      <c r="D8" s="14" t="s">
        <v>65</v>
      </c>
      <c r="E8" s="8" t="s">
        <v>66</v>
      </c>
      <c r="F8" s="9">
        <v>1.61</v>
      </c>
      <c r="G8" s="9">
        <v>7.96</v>
      </c>
      <c r="H8" s="9">
        <f t="shared" ref="H8" si="4">G8-F8</f>
        <v>6.35</v>
      </c>
      <c r="I8" s="10" t="s">
        <v>21</v>
      </c>
      <c r="J8" s="11">
        <f>170000*H8</f>
        <v>1079500</v>
      </c>
      <c r="K8" s="51">
        <f t="shared" ref="K8" si="5">J8/H8</f>
        <v>170000</v>
      </c>
      <c r="L8" s="12" t="s">
        <v>89</v>
      </c>
      <c r="N8" s="45"/>
    </row>
    <row r="9" spans="1:19" s="3" customFormat="1" ht="38.25" x14ac:dyDescent="0.2">
      <c r="A9" s="5">
        <v>84</v>
      </c>
      <c r="B9" s="17" t="s">
        <v>23</v>
      </c>
      <c r="C9" s="18" t="s">
        <v>15</v>
      </c>
      <c r="D9" s="181" t="s">
        <v>73</v>
      </c>
      <c r="E9" s="19" t="s">
        <v>74</v>
      </c>
      <c r="F9" s="20">
        <v>13.29</v>
      </c>
      <c r="G9" s="20">
        <v>15.15</v>
      </c>
      <c r="H9" s="20">
        <f t="shared" ref="H9" si="6">G9-F9</f>
        <v>1.8600000000000012</v>
      </c>
      <c r="I9" s="21" t="s">
        <v>19</v>
      </c>
      <c r="J9" s="43">
        <v>559500</v>
      </c>
      <c r="K9" s="51">
        <f t="shared" ref="K9" si="7">J9/H9</f>
        <v>300806.45161290304</v>
      </c>
      <c r="L9" s="12"/>
      <c r="N9" s="13"/>
    </row>
    <row r="10" spans="1:19" s="3" customFormat="1" ht="12.75" x14ac:dyDescent="0.2">
      <c r="A10" s="2"/>
      <c r="B10" s="2"/>
      <c r="C10" s="42"/>
      <c r="D10" s="2"/>
      <c r="E10" s="41"/>
      <c r="F10" s="2"/>
      <c r="G10" s="2"/>
      <c r="H10" s="45">
        <f>SUM(H6)</f>
        <v>63.710000000000008</v>
      </c>
      <c r="I10" s="29" t="s">
        <v>87</v>
      </c>
      <c r="J10" s="1">
        <v>32837800</v>
      </c>
      <c r="L10" s="48"/>
      <c r="N10" s="13" t="s">
        <v>353</v>
      </c>
    </row>
    <row r="13" spans="1:19" ht="15.75" thickBot="1" x14ac:dyDescent="0.3"/>
    <row r="14" spans="1:19" ht="16.5" thickBot="1" x14ac:dyDescent="0.3">
      <c r="A14" s="227"/>
      <c r="B14" s="257" t="s">
        <v>358</v>
      </c>
      <c r="C14" s="258"/>
      <c r="D14" s="258"/>
      <c r="E14" s="258"/>
      <c r="F14" s="258"/>
      <c r="G14" s="258"/>
      <c r="H14" s="258"/>
      <c r="I14" s="258"/>
      <c r="J14" s="258"/>
      <c r="K14" s="258"/>
      <c r="L14" s="258"/>
      <c r="M14" s="259"/>
    </row>
    <row r="15" spans="1:19" ht="63.75" thickBot="1" x14ac:dyDescent="0.3">
      <c r="A15" s="201" t="s">
        <v>378</v>
      </c>
      <c r="B15" s="192" t="s">
        <v>359</v>
      </c>
      <c r="C15" s="192" t="s">
        <v>4</v>
      </c>
      <c r="D15" s="192" t="s">
        <v>360</v>
      </c>
      <c r="E15" s="191" t="s">
        <v>6</v>
      </c>
      <c r="F15" s="192" t="s">
        <v>7</v>
      </c>
      <c r="G15" s="192" t="s">
        <v>361</v>
      </c>
      <c r="H15" s="193" t="s">
        <v>364</v>
      </c>
      <c r="I15" s="191" t="s">
        <v>362</v>
      </c>
      <c r="J15" s="192" t="s">
        <v>363</v>
      </c>
      <c r="K15" s="194" t="s">
        <v>365</v>
      </c>
      <c r="L15" s="195" t="s">
        <v>366</v>
      </c>
      <c r="M15" s="195" t="s">
        <v>367</v>
      </c>
    </row>
    <row r="16" spans="1:19" ht="47.25" x14ac:dyDescent="0.25">
      <c r="A16" s="242">
        <v>1</v>
      </c>
      <c r="B16" s="216" t="s">
        <v>433</v>
      </c>
      <c r="C16" s="206" t="s">
        <v>422</v>
      </c>
      <c r="D16" s="218" t="s">
        <v>427</v>
      </c>
      <c r="E16" s="206">
        <v>65.94</v>
      </c>
      <c r="F16" s="206">
        <v>70.87</v>
      </c>
      <c r="G16" s="207">
        <f t="shared" ref="G16:G39" si="8">F16-E16</f>
        <v>4.9300000000000068</v>
      </c>
      <c r="H16" s="216" t="s">
        <v>393</v>
      </c>
      <c r="I16" s="216" t="s">
        <v>428</v>
      </c>
      <c r="J16" s="216">
        <v>467</v>
      </c>
      <c r="K16" s="203">
        <v>170000</v>
      </c>
      <c r="L16" s="199">
        <v>300000</v>
      </c>
      <c r="M16" s="198">
        <f t="shared" ref="M16:M17" si="9">G16*L16</f>
        <v>1479000.0000000021</v>
      </c>
      <c r="S16">
        <v>834700</v>
      </c>
    </row>
    <row r="17" spans="1:19" ht="47.25" x14ac:dyDescent="0.25">
      <c r="A17" s="242">
        <v>2</v>
      </c>
      <c r="B17" s="216" t="s">
        <v>433</v>
      </c>
      <c r="C17" s="206" t="s">
        <v>73</v>
      </c>
      <c r="D17" s="218" t="s">
        <v>423</v>
      </c>
      <c r="E17" s="206">
        <v>13.285</v>
      </c>
      <c r="F17" s="206">
        <v>15.15</v>
      </c>
      <c r="G17" s="207">
        <f t="shared" si="8"/>
        <v>1.8650000000000002</v>
      </c>
      <c r="H17" s="216" t="s">
        <v>393</v>
      </c>
      <c r="I17" s="216" t="s">
        <v>431</v>
      </c>
      <c r="J17" s="216" t="s">
        <v>432</v>
      </c>
      <c r="K17" s="203">
        <v>170000</v>
      </c>
      <c r="L17" s="199">
        <v>300000</v>
      </c>
      <c r="M17" s="198">
        <f t="shared" si="9"/>
        <v>559500.00000000012</v>
      </c>
      <c r="S17">
        <v>9270000</v>
      </c>
    </row>
    <row r="18" spans="1:19" ht="47.25" x14ac:dyDescent="0.25">
      <c r="A18" s="242">
        <v>3</v>
      </c>
      <c r="B18" s="216" t="s">
        <v>433</v>
      </c>
      <c r="C18" s="206" t="s">
        <v>73</v>
      </c>
      <c r="D18" s="218" t="s">
        <v>423</v>
      </c>
      <c r="E18" s="206">
        <v>15.15</v>
      </c>
      <c r="F18" s="206">
        <v>17.855</v>
      </c>
      <c r="G18" s="207">
        <f t="shared" si="8"/>
        <v>2.7050000000000001</v>
      </c>
      <c r="H18" s="216" t="s">
        <v>369</v>
      </c>
      <c r="I18" s="216" t="s">
        <v>431</v>
      </c>
      <c r="J18" s="216" t="s">
        <v>432</v>
      </c>
      <c r="K18" s="204">
        <v>170000</v>
      </c>
      <c r="L18" s="210">
        <v>300000</v>
      </c>
      <c r="M18" s="200">
        <f t="shared" ref="M18:M21" si="10">G18*K18</f>
        <v>459850</v>
      </c>
      <c r="S18">
        <v>8559000</v>
      </c>
    </row>
    <row r="19" spans="1:19" ht="47.25" x14ac:dyDescent="0.25">
      <c r="A19" s="242">
        <v>4</v>
      </c>
      <c r="B19" s="216" t="s">
        <v>433</v>
      </c>
      <c r="C19" s="206" t="s">
        <v>73</v>
      </c>
      <c r="D19" s="218" t="s">
        <v>423</v>
      </c>
      <c r="E19" s="206">
        <v>0.73</v>
      </c>
      <c r="F19" s="206">
        <v>13.285</v>
      </c>
      <c r="G19" s="207">
        <f t="shared" si="8"/>
        <v>12.555</v>
      </c>
      <c r="H19" s="216" t="s">
        <v>369</v>
      </c>
      <c r="I19" s="216" t="s">
        <v>431</v>
      </c>
      <c r="J19" s="216" t="s">
        <v>432</v>
      </c>
      <c r="K19" s="204">
        <v>170000</v>
      </c>
      <c r="L19" s="210">
        <v>300000</v>
      </c>
      <c r="M19" s="200">
        <f t="shared" si="10"/>
        <v>2134350</v>
      </c>
      <c r="S19">
        <v>11697000</v>
      </c>
    </row>
    <row r="20" spans="1:19" ht="31.5" x14ac:dyDescent="0.25">
      <c r="A20" s="242">
        <v>5</v>
      </c>
      <c r="B20" s="216" t="s">
        <v>433</v>
      </c>
      <c r="C20" s="206" t="s">
        <v>65</v>
      </c>
      <c r="D20" s="218" t="s">
        <v>424</v>
      </c>
      <c r="E20" s="206">
        <v>1.61</v>
      </c>
      <c r="F20" s="206">
        <v>9.84</v>
      </c>
      <c r="G20" s="207">
        <f t="shared" si="8"/>
        <v>8.23</v>
      </c>
      <c r="H20" s="216" t="s">
        <v>369</v>
      </c>
      <c r="I20" s="216" t="s">
        <v>429</v>
      </c>
      <c r="J20" s="216">
        <v>814</v>
      </c>
      <c r="K20" s="204">
        <v>170000</v>
      </c>
      <c r="L20" s="210">
        <v>300000</v>
      </c>
      <c r="M20" s="200">
        <f t="shared" si="10"/>
        <v>1399100</v>
      </c>
      <c r="S20">
        <v>838100</v>
      </c>
    </row>
    <row r="21" spans="1:19" ht="31.5" x14ac:dyDescent="0.25">
      <c r="A21" s="242">
        <v>6</v>
      </c>
      <c r="B21" s="216" t="s">
        <v>433</v>
      </c>
      <c r="C21" s="206" t="s">
        <v>425</v>
      </c>
      <c r="D21" s="218" t="s">
        <v>426</v>
      </c>
      <c r="E21" s="206">
        <v>9.5</v>
      </c>
      <c r="F21" s="206">
        <v>11.2</v>
      </c>
      <c r="G21" s="207">
        <f t="shared" si="8"/>
        <v>1.6999999999999993</v>
      </c>
      <c r="H21" s="216" t="s">
        <v>369</v>
      </c>
      <c r="I21" s="216" t="s">
        <v>430</v>
      </c>
      <c r="J21" s="216">
        <v>241</v>
      </c>
      <c r="K21" s="204">
        <v>170000</v>
      </c>
      <c r="L21" s="210">
        <v>300000</v>
      </c>
      <c r="M21" s="200">
        <f t="shared" si="10"/>
        <v>288999.99999999988</v>
      </c>
      <c r="S21">
        <v>1079500</v>
      </c>
    </row>
    <row r="22" spans="1:19" ht="78.75" x14ac:dyDescent="0.25">
      <c r="A22" s="242">
        <v>7</v>
      </c>
      <c r="B22" s="215" t="s">
        <v>655</v>
      </c>
      <c r="C22" s="215" t="s">
        <v>28</v>
      </c>
      <c r="D22" s="215" t="s">
        <v>29</v>
      </c>
      <c r="E22" s="215">
        <v>12</v>
      </c>
      <c r="F22" s="215">
        <v>27.32</v>
      </c>
      <c r="G22" s="207">
        <f t="shared" si="8"/>
        <v>15.32</v>
      </c>
      <c r="H22" s="215" t="s">
        <v>656</v>
      </c>
      <c r="I22" s="216" t="s">
        <v>659</v>
      </c>
      <c r="J22" s="216" t="s">
        <v>673</v>
      </c>
      <c r="K22" s="203">
        <v>170000</v>
      </c>
      <c r="L22" s="199">
        <v>300000</v>
      </c>
      <c r="M22" s="198">
        <f t="shared" ref="M22:M39" si="11">G22*L22</f>
        <v>4596000</v>
      </c>
      <c r="S22">
        <v>559500</v>
      </c>
    </row>
    <row r="23" spans="1:19" ht="78.75" x14ac:dyDescent="0.25">
      <c r="A23" s="242">
        <v>8</v>
      </c>
      <c r="B23" s="215" t="s">
        <v>655</v>
      </c>
      <c r="C23" s="215" t="s">
        <v>26</v>
      </c>
      <c r="D23" s="215" t="s">
        <v>626</v>
      </c>
      <c r="E23" s="215">
        <v>0</v>
      </c>
      <c r="F23" s="215">
        <v>10.3</v>
      </c>
      <c r="G23" s="207">
        <f t="shared" si="8"/>
        <v>10.3</v>
      </c>
      <c r="H23" s="215" t="s">
        <v>657</v>
      </c>
      <c r="I23" s="216" t="s">
        <v>658</v>
      </c>
      <c r="J23" s="216" t="s">
        <v>674</v>
      </c>
      <c r="K23" s="203">
        <v>170000</v>
      </c>
      <c r="L23" s="199">
        <v>300000</v>
      </c>
      <c r="M23" s="198">
        <f t="shared" si="11"/>
        <v>3090000</v>
      </c>
      <c r="S23">
        <f>SUM(S16:S22)</f>
        <v>32837800</v>
      </c>
    </row>
    <row r="24" spans="1:19" ht="47.25" x14ac:dyDescent="0.25">
      <c r="A24" s="242">
        <v>9</v>
      </c>
      <c r="B24" s="215" t="s">
        <v>655</v>
      </c>
      <c r="C24" s="215" t="s">
        <v>65</v>
      </c>
      <c r="D24" s="215" t="s">
        <v>627</v>
      </c>
      <c r="E24" s="215">
        <v>1.61</v>
      </c>
      <c r="F24" s="215">
        <v>17.3</v>
      </c>
      <c r="G24" s="207">
        <f t="shared" si="8"/>
        <v>15.690000000000001</v>
      </c>
      <c r="H24" s="215" t="s">
        <v>657</v>
      </c>
      <c r="I24" s="216" t="s">
        <v>660</v>
      </c>
      <c r="J24" s="216" t="s">
        <v>675</v>
      </c>
      <c r="K24" s="203">
        <v>170000</v>
      </c>
      <c r="L24" s="199">
        <v>300000</v>
      </c>
      <c r="M24" s="198">
        <f t="shared" si="11"/>
        <v>4707000</v>
      </c>
    </row>
    <row r="25" spans="1:19" ht="47.25" x14ac:dyDescent="0.25">
      <c r="A25" s="242">
        <v>10</v>
      </c>
      <c r="B25" s="215" t="s">
        <v>655</v>
      </c>
      <c r="C25" s="215" t="s">
        <v>45</v>
      </c>
      <c r="D25" s="215" t="s">
        <v>628</v>
      </c>
      <c r="E25" s="215">
        <v>0</v>
      </c>
      <c r="F25" s="215">
        <v>9.5</v>
      </c>
      <c r="G25" s="207">
        <f t="shared" si="8"/>
        <v>9.5</v>
      </c>
      <c r="H25" s="215" t="s">
        <v>657</v>
      </c>
      <c r="I25" s="216" t="s">
        <v>660</v>
      </c>
      <c r="J25" s="216" t="s">
        <v>675</v>
      </c>
      <c r="K25" s="203">
        <v>170000</v>
      </c>
      <c r="L25" s="199">
        <v>300000</v>
      </c>
      <c r="M25" s="198">
        <f t="shared" si="11"/>
        <v>2850000</v>
      </c>
    </row>
    <row r="26" spans="1:19" ht="47.25" x14ac:dyDescent="0.25">
      <c r="A26" s="242">
        <v>11</v>
      </c>
      <c r="B26" s="215" t="s">
        <v>655</v>
      </c>
      <c r="C26" s="215" t="s">
        <v>629</v>
      </c>
      <c r="D26" s="215" t="s">
        <v>630</v>
      </c>
      <c r="E26" s="215">
        <v>0</v>
      </c>
      <c r="F26" s="215">
        <v>15.95</v>
      </c>
      <c r="G26" s="207">
        <f t="shared" si="8"/>
        <v>15.95</v>
      </c>
      <c r="H26" s="215" t="s">
        <v>657</v>
      </c>
      <c r="I26" s="216" t="s">
        <v>661</v>
      </c>
      <c r="J26" s="216" t="s">
        <v>676</v>
      </c>
      <c r="K26" s="203">
        <v>170000</v>
      </c>
      <c r="L26" s="199">
        <v>300000</v>
      </c>
      <c r="M26" s="198">
        <f t="shared" si="11"/>
        <v>4785000</v>
      </c>
    </row>
    <row r="27" spans="1:19" ht="47.25" x14ac:dyDescent="0.25">
      <c r="A27" s="242">
        <v>12</v>
      </c>
      <c r="B27" s="215" t="s">
        <v>655</v>
      </c>
      <c r="C27" s="215" t="s">
        <v>631</v>
      </c>
      <c r="D27" s="215" t="s">
        <v>632</v>
      </c>
      <c r="E27" s="215">
        <v>0</v>
      </c>
      <c r="F27" s="215">
        <v>9.66</v>
      </c>
      <c r="G27" s="207">
        <f t="shared" si="8"/>
        <v>9.66</v>
      </c>
      <c r="H27" s="215" t="s">
        <v>657</v>
      </c>
      <c r="I27" s="216" t="s">
        <v>662</v>
      </c>
      <c r="J27" s="216" t="s">
        <v>677</v>
      </c>
      <c r="K27" s="203">
        <v>170000</v>
      </c>
      <c r="L27" s="199">
        <v>300000</v>
      </c>
      <c r="M27" s="198">
        <f t="shared" si="11"/>
        <v>2898000</v>
      </c>
    </row>
    <row r="28" spans="1:19" ht="31.5" x14ac:dyDescent="0.25">
      <c r="A28" s="242">
        <v>13</v>
      </c>
      <c r="B28" s="215" t="s">
        <v>655</v>
      </c>
      <c r="C28" s="215" t="s">
        <v>633</v>
      </c>
      <c r="D28" s="215" t="s">
        <v>634</v>
      </c>
      <c r="E28" s="215">
        <v>0</v>
      </c>
      <c r="F28" s="215">
        <v>2.7</v>
      </c>
      <c r="G28" s="207">
        <f t="shared" si="8"/>
        <v>2.7</v>
      </c>
      <c r="H28" s="215" t="s">
        <v>657</v>
      </c>
      <c r="I28" s="215" t="s">
        <v>663</v>
      </c>
      <c r="J28" s="215">
        <v>4517</v>
      </c>
      <c r="K28" s="203">
        <v>170000</v>
      </c>
      <c r="L28" s="199">
        <v>300000</v>
      </c>
      <c r="M28" s="198">
        <f t="shared" si="11"/>
        <v>810000</v>
      </c>
    </row>
    <row r="29" spans="1:19" ht="31.5" x14ac:dyDescent="0.25">
      <c r="A29" s="242">
        <v>14</v>
      </c>
      <c r="B29" s="215" t="s">
        <v>655</v>
      </c>
      <c r="C29" s="215" t="s">
        <v>635</v>
      </c>
      <c r="D29" s="215" t="s">
        <v>636</v>
      </c>
      <c r="E29" s="215">
        <v>0</v>
      </c>
      <c r="F29" s="215">
        <v>4.83</v>
      </c>
      <c r="G29" s="207">
        <f t="shared" si="8"/>
        <v>4.83</v>
      </c>
      <c r="H29" s="215" t="s">
        <v>657</v>
      </c>
      <c r="I29" s="215" t="s">
        <v>664</v>
      </c>
      <c r="J29" s="215">
        <v>616</v>
      </c>
      <c r="K29" s="203">
        <v>170000</v>
      </c>
      <c r="L29" s="199">
        <v>300000</v>
      </c>
      <c r="M29" s="198">
        <f t="shared" si="11"/>
        <v>1449000</v>
      </c>
    </row>
    <row r="30" spans="1:19" ht="31.5" x14ac:dyDescent="0.25">
      <c r="A30" s="242">
        <v>15</v>
      </c>
      <c r="B30" s="215" t="s">
        <v>655</v>
      </c>
      <c r="C30" s="215" t="s">
        <v>637</v>
      </c>
      <c r="D30" s="215" t="s">
        <v>638</v>
      </c>
      <c r="E30" s="215">
        <v>0</v>
      </c>
      <c r="F30" s="215">
        <v>1.7</v>
      </c>
      <c r="G30" s="207">
        <f t="shared" si="8"/>
        <v>1.7</v>
      </c>
      <c r="H30" s="215" t="s">
        <v>657</v>
      </c>
      <c r="I30" s="215" t="s">
        <v>665</v>
      </c>
      <c r="J30" s="215">
        <v>1110</v>
      </c>
      <c r="K30" s="203">
        <v>170000</v>
      </c>
      <c r="L30" s="199">
        <v>300000</v>
      </c>
      <c r="M30" s="198">
        <f t="shared" si="11"/>
        <v>510000</v>
      </c>
    </row>
    <row r="31" spans="1:19" ht="31.5" x14ac:dyDescent="0.25">
      <c r="A31" s="242">
        <v>16</v>
      </c>
      <c r="B31" s="215" t="s">
        <v>655</v>
      </c>
      <c r="C31" s="215" t="s">
        <v>24</v>
      </c>
      <c r="D31" s="215" t="s">
        <v>639</v>
      </c>
      <c r="E31" s="215">
        <v>6.57</v>
      </c>
      <c r="F31" s="215">
        <v>9.1</v>
      </c>
      <c r="G31" s="207">
        <f t="shared" si="8"/>
        <v>2.5299999999999994</v>
      </c>
      <c r="H31" s="215" t="s">
        <v>657</v>
      </c>
      <c r="I31" s="215" t="s">
        <v>666</v>
      </c>
      <c r="J31" s="215">
        <v>418</v>
      </c>
      <c r="K31" s="203">
        <v>170000</v>
      </c>
      <c r="L31" s="199">
        <v>300000</v>
      </c>
      <c r="M31" s="198">
        <f t="shared" si="11"/>
        <v>758999.99999999977</v>
      </c>
    </row>
    <row r="32" spans="1:19" ht="47.25" x14ac:dyDescent="0.25">
      <c r="A32" s="242">
        <v>17</v>
      </c>
      <c r="B32" s="215" t="s">
        <v>655</v>
      </c>
      <c r="C32" s="215" t="s">
        <v>640</v>
      </c>
      <c r="D32" s="215" t="s">
        <v>641</v>
      </c>
      <c r="E32" s="215">
        <v>0</v>
      </c>
      <c r="F32" s="215">
        <v>9.9700000000000006</v>
      </c>
      <c r="G32" s="207">
        <f t="shared" si="8"/>
        <v>9.9700000000000006</v>
      </c>
      <c r="H32" s="215" t="s">
        <v>657</v>
      </c>
      <c r="I32" s="216" t="s">
        <v>667</v>
      </c>
      <c r="J32" s="216" t="s">
        <v>678</v>
      </c>
      <c r="K32" s="203">
        <v>170000</v>
      </c>
      <c r="L32" s="199">
        <v>300000</v>
      </c>
      <c r="M32" s="198">
        <f t="shared" si="11"/>
        <v>2991000</v>
      </c>
    </row>
    <row r="33" spans="1:13" ht="31.5" x14ac:dyDescent="0.25">
      <c r="A33" s="242">
        <v>18</v>
      </c>
      <c r="B33" s="215" t="s">
        <v>655</v>
      </c>
      <c r="C33" s="241">
        <v>33756</v>
      </c>
      <c r="D33" s="215" t="s">
        <v>642</v>
      </c>
      <c r="E33" s="215">
        <v>0</v>
      </c>
      <c r="F33" s="215">
        <v>1.1599999999999999</v>
      </c>
      <c r="G33" s="207">
        <f t="shared" si="8"/>
        <v>1.1599999999999999</v>
      </c>
      <c r="H33" s="215" t="s">
        <v>657</v>
      </c>
      <c r="I33" s="215" t="s">
        <v>668</v>
      </c>
      <c r="J33" s="215">
        <v>684</v>
      </c>
      <c r="K33" s="203">
        <v>170000</v>
      </c>
      <c r="L33" s="199">
        <v>300000</v>
      </c>
      <c r="M33" s="198">
        <f t="shared" si="11"/>
        <v>348000</v>
      </c>
    </row>
    <row r="34" spans="1:13" ht="31.5" x14ac:dyDescent="0.25">
      <c r="A34" s="242">
        <v>19</v>
      </c>
      <c r="B34" s="215" t="s">
        <v>655</v>
      </c>
      <c r="C34" s="215" t="s">
        <v>643</v>
      </c>
      <c r="D34" s="215" t="s">
        <v>644</v>
      </c>
      <c r="E34" s="215">
        <v>0</v>
      </c>
      <c r="F34" s="215">
        <v>1.2</v>
      </c>
      <c r="G34" s="207">
        <f t="shared" si="8"/>
        <v>1.2</v>
      </c>
      <c r="H34" s="215" t="s">
        <v>657</v>
      </c>
      <c r="I34" s="215" t="s">
        <v>669</v>
      </c>
      <c r="J34" s="215">
        <v>960</v>
      </c>
      <c r="K34" s="203">
        <v>170000</v>
      </c>
      <c r="L34" s="199">
        <v>300000</v>
      </c>
      <c r="M34" s="198">
        <f t="shared" si="11"/>
        <v>360000</v>
      </c>
    </row>
    <row r="35" spans="1:13" ht="31.5" x14ac:dyDescent="0.25">
      <c r="A35" s="242">
        <v>20</v>
      </c>
      <c r="B35" s="215" t="s">
        <v>655</v>
      </c>
      <c r="C35" s="215" t="s">
        <v>645</v>
      </c>
      <c r="D35" s="215" t="s">
        <v>646</v>
      </c>
      <c r="E35" s="215">
        <v>0</v>
      </c>
      <c r="F35" s="215">
        <v>0.42</v>
      </c>
      <c r="G35" s="207">
        <f t="shared" si="8"/>
        <v>0.42</v>
      </c>
      <c r="H35" s="215" t="s">
        <v>657</v>
      </c>
      <c r="I35" s="215" t="s">
        <v>670</v>
      </c>
      <c r="J35" s="215">
        <v>470</v>
      </c>
      <c r="K35" s="203">
        <v>170000</v>
      </c>
      <c r="L35" s="199">
        <v>300000</v>
      </c>
      <c r="M35" s="198">
        <f t="shared" si="11"/>
        <v>126000</v>
      </c>
    </row>
    <row r="36" spans="1:13" ht="31.5" x14ac:dyDescent="0.25">
      <c r="A36" s="242">
        <v>21</v>
      </c>
      <c r="B36" s="215" t="s">
        <v>655</v>
      </c>
      <c r="C36" s="215" t="s">
        <v>647</v>
      </c>
      <c r="D36" s="215" t="s">
        <v>648</v>
      </c>
      <c r="E36" s="215">
        <v>0</v>
      </c>
      <c r="F36" s="215">
        <v>2.2000000000000002</v>
      </c>
      <c r="G36" s="207">
        <f t="shared" si="8"/>
        <v>2.2000000000000002</v>
      </c>
      <c r="H36" s="215" t="s">
        <v>657</v>
      </c>
      <c r="I36" s="215" t="s">
        <v>671</v>
      </c>
      <c r="J36" s="215">
        <v>1731</v>
      </c>
      <c r="K36" s="203">
        <v>170000</v>
      </c>
      <c r="L36" s="199">
        <v>300000</v>
      </c>
      <c r="M36" s="198">
        <f t="shared" si="11"/>
        <v>660000</v>
      </c>
    </row>
    <row r="37" spans="1:13" ht="31.5" x14ac:dyDescent="0.25">
      <c r="A37" s="242">
        <v>22</v>
      </c>
      <c r="B37" s="215" t="s">
        <v>655</v>
      </c>
      <c r="C37" s="215" t="s">
        <v>649</v>
      </c>
      <c r="D37" s="215" t="s">
        <v>650</v>
      </c>
      <c r="E37" s="215">
        <v>0</v>
      </c>
      <c r="F37" s="215">
        <v>0.8</v>
      </c>
      <c r="G37" s="207">
        <f t="shared" si="8"/>
        <v>0.8</v>
      </c>
      <c r="H37" s="215" t="s">
        <v>657</v>
      </c>
      <c r="I37" s="215" t="s">
        <v>671</v>
      </c>
      <c r="J37" s="215">
        <v>1731</v>
      </c>
      <c r="K37" s="203">
        <v>170000</v>
      </c>
      <c r="L37" s="199">
        <v>300000</v>
      </c>
      <c r="M37" s="198">
        <f t="shared" si="11"/>
        <v>240000</v>
      </c>
    </row>
    <row r="38" spans="1:13" ht="31.5" x14ac:dyDescent="0.25">
      <c r="A38" s="242">
        <v>23</v>
      </c>
      <c r="B38" s="215" t="s">
        <v>655</v>
      </c>
      <c r="C38" s="215" t="s">
        <v>651</v>
      </c>
      <c r="D38" s="215" t="s">
        <v>652</v>
      </c>
      <c r="E38" s="215">
        <v>0</v>
      </c>
      <c r="F38" s="215">
        <v>6.1</v>
      </c>
      <c r="G38" s="207">
        <f t="shared" si="8"/>
        <v>6.1</v>
      </c>
      <c r="H38" s="215" t="s">
        <v>657</v>
      </c>
      <c r="I38" s="215" t="s">
        <v>672</v>
      </c>
      <c r="J38" s="215">
        <v>897</v>
      </c>
      <c r="K38" s="203">
        <v>170000</v>
      </c>
      <c r="L38" s="199">
        <v>300000</v>
      </c>
      <c r="M38" s="198">
        <f t="shared" si="11"/>
        <v>1830000</v>
      </c>
    </row>
    <row r="39" spans="1:13" ht="32.25" thickBot="1" x14ac:dyDescent="0.3">
      <c r="A39" s="242">
        <v>24</v>
      </c>
      <c r="B39" s="215" t="s">
        <v>655</v>
      </c>
      <c r="C39" s="215" t="s">
        <v>653</v>
      </c>
      <c r="D39" s="215" t="s">
        <v>654</v>
      </c>
      <c r="E39" s="215">
        <v>0</v>
      </c>
      <c r="F39" s="215">
        <v>2.2799999999999998</v>
      </c>
      <c r="G39" s="207">
        <f t="shared" si="8"/>
        <v>2.2799999999999998</v>
      </c>
      <c r="H39" s="215" t="s">
        <v>657</v>
      </c>
      <c r="I39" s="215" t="s">
        <v>672</v>
      </c>
      <c r="J39" s="215">
        <v>897</v>
      </c>
      <c r="K39" s="203">
        <v>170000</v>
      </c>
      <c r="L39" s="199">
        <v>300000</v>
      </c>
      <c r="M39" s="198">
        <f t="shared" si="11"/>
        <v>683999.99999999988</v>
      </c>
    </row>
    <row r="40" spans="1:13" ht="19.5" thickBot="1" x14ac:dyDescent="0.35">
      <c r="A40" s="235" t="s">
        <v>625</v>
      </c>
      <c r="B40" s="236"/>
      <c r="C40" s="236"/>
      <c r="D40" s="236"/>
      <c r="E40" s="236"/>
      <c r="F40" s="236"/>
      <c r="G40" s="237">
        <f>SUM(G16:G39)</f>
        <v>144.29499999999999</v>
      </c>
      <c r="H40" s="238"/>
      <c r="I40" s="238"/>
      <c r="J40" s="238"/>
      <c r="K40" s="238"/>
      <c r="L40" s="238"/>
      <c r="M40" s="239">
        <f>SUM(M16:M39)</f>
        <v>40013800</v>
      </c>
    </row>
  </sheetData>
  <mergeCells count="1">
    <mergeCell ref="B14:M1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6"/>
  <sheetViews>
    <sheetView topLeftCell="A43" workbookViewId="0">
      <selection activeCell="P51" sqref="P51"/>
    </sheetView>
  </sheetViews>
  <sheetFormatPr defaultRowHeight="15" x14ac:dyDescent="0.25"/>
  <cols>
    <col min="2" max="2" width="12.85546875" customWidth="1"/>
    <col min="4" max="4" width="18.140625" customWidth="1"/>
    <col min="7" max="8" width="14" customWidth="1"/>
    <col min="9" max="9" width="22.7109375" customWidth="1"/>
    <col min="10" max="10" width="13.5703125" customWidth="1"/>
    <col min="11" max="12" width="12.85546875" customWidth="1"/>
    <col min="13" max="13" width="16.5703125" customWidth="1"/>
    <col min="14" max="14" width="17.85546875" customWidth="1"/>
  </cols>
  <sheetData>
    <row r="2" spans="1:14" s="3" customFormat="1" ht="25.5" x14ac:dyDescent="0.2">
      <c r="A2" s="5">
        <v>73</v>
      </c>
      <c r="B2" s="6" t="s">
        <v>23</v>
      </c>
      <c r="C2" s="5" t="s">
        <v>18</v>
      </c>
      <c r="D2" s="14" t="s">
        <v>50</v>
      </c>
      <c r="E2" s="8" t="s">
        <v>51</v>
      </c>
      <c r="F2" s="9">
        <v>29</v>
      </c>
      <c r="G2" s="9">
        <v>35.4</v>
      </c>
      <c r="H2" s="9">
        <f t="shared" ref="H2:H7" si="0">G2-F2</f>
        <v>6.3999999999999986</v>
      </c>
      <c r="I2" s="10" t="s">
        <v>17</v>
      </c>
      <c r="J2" s="11">
        <v>1919999.9999999995</v>
      </c>
      <c r="K2" s="51">
        <f t="shared" ref="K2:K7" si="1">J2/H2</f>
        <v>300000</v>
      </c>
      <c r="L2" s="12" t="s">
        <v>97</v>
      </c>
      <c r="N2" s="13"/>
    </row>
    <row r="3" spans="1:14" s="3" customFormat="1" ht="51" x14ac:dyDescent="0.2">
      <c r="A3" s="5">
        <v>78</v>
      </c>
      <c r="B3" s="6" t="s">
        <v>23</v>
      </c>
      <c r="C3" s="5" t="s">
        <v>15</v>
      </c>
      <c r="D3" s="14" t="s">
        <v>60</v>
      </c>
      <c r="E3" s="8" t="s">
        <v>61</v>
      </c>
      <c r="F3" s="9">
        <v>0</v>
      </c>
      <c r="G3" s="9">
        <v>7.6</v>
      </c>
      <c r="H3" s="9">
        <f t="shared" si="0"/>
        <v>7.6</v>
      </c>
      <c r="I3" s="10" t="s">
        <v>62</v>
      </c>
      <c r="J3" s="11">
        <v>1292000</v>
      </c>
      <c r="K3" s="51">
        <f t="shared" si="1"/>
        <v>170000</v>
      </c>
      <c r="L3" s="12" t="s">
        <v>98</v>
      </c>
      <c r="N3" s="13"/>
    </row>
    <row r="4" spans="1:14" s="3" customFormat="1" ht="38.25" x14ac:dyDescent="0.2">
      <c r="A4" s="5">
        <v>79</v>
      </c>
      <c r="B4" s="6" t="s">
        <v>23</v>
      </c>
      <c r="C4" s="5" t="s">
        <v>15</v>
      </c>
      <c r="D4" s="14" t="s">
        <v>63</v>
      </c>
      <c r="E4" s="8" t="s">
        <v>64</v>
      </c>
      <c r="F4" s="9">
        <v>18.37</v>
      </c>
      <c r="G4" s="9">
        <v>21.53</v>
      </c>
      <c r="H4" s="9">
        <f t="shared" si="0"/>
        <v>3.16</v>
      </c>
      <c r="I4" s="10" t="s">
        <v>62</v>
      </c>
      <c r="J4" s="11">
        <f>170000*H4</f>
        <v>537200</v>
      </c>
      <c r="K4" s="51">
        <f t="shared" si="1"/>
        <v>170000</v>
      </c>
      <c r="L4" s="12" t="s">
        <v>97</v>
      </c>
      <c r="M4" s="49">
        <v>-0.1</v>
      </c>
      <c r="N4" s="13"/>
    </row>
    <row r="5" spans="1:14" s="3" customFormat="1" ht="25.5" x14ac:dyDescent="0.2">
      <c r="A5" s="5">
        <v>81</v>
      </c>
      <c r="B5" s="17" t="s">
        <v>23</v>
      </c>
      <c r="C5" s="18" t="s">
        <v>15</v>
      </c>
      <c r="D5" s="181" t="s">
        <v>67</v>
      </c>
      <c r="E5" s="19" t="s">
        <v>68</v>
      </c>
      <c r="F5" s="20">
        <v>0</v>
      </c>
      <c r="G5" s="20">
        <v>6.91</v>
      </c>
      <c r="H5" s="20">
        <f t="shared" si="0"/>
        <v>6.91</v>
      </c>
      <c r="I5" s="21" t="s">
        <v>21</v>
      </c>
      <c r="J5" s="43">
        <v>810000</v>
      </c>
      <c r="K5" s="51">
        <f t="shared" si="1"/>
        <v>117221.41823444284</v>
      </c>
      <c r="L5" s="12" t="s">
        <v>97</v>
      </c>
      <c r="N5" s="13"/>
    </row>
    <row r="6" spans="1:14" s="3" customFormat="1" ht="38.25" x14ac:dyDescent="0.2">
      <c r="A6" s="5">
        <v>82</v>
      </c>
      <c r="B6" s="17" t="s">
        <v>23</v>
      </c>
      <c r="C6" s="18" t="s">
        <v>15</v>
      </c>
      <c r="D6" s="181" t="s">
        <v>69</v>
      </c>
      <c r="E6" s="19" t="s">
        <v>70</v>
      </c>
      <c r="F6" s="20">
        <v>0</v>
      </c>
      <c r="G6" s="20">
        <v>5.56</v>
      </c>
      <c r="H6" s="20">
        <f t="shared" si="0"/>
        <v>5.56</v>
      </c>
      <c r="I6" s="21" t="s">
        <v>21</v>
      </c>
      <c r="J6" s="43">
        <v>560000</v>
      </c>
      <c r="K6" s="51">
        <f t="shared" si="1"/>
        <v>100719.42446043166</v>
      </c>
      <c r="L6" s="12" t="s">
        <v>97</v>
      </c>
      <c r="N6" s="13"/>
    </row>
    <row r="7" spans="1:14" s="3" customFormat="1" ht="25.5" x14ac:dyDescent="0.2">
      <c r="A7" s="5">
        <v>83</v>
      </c>
      <c r="B7" s="17" t="s">
        <v>23</v>
      </c>
      <c r="C7" s="18" t="s">
        <v>18</v>
      </c>
      <c r="D7" s="181" t="s">
        <v>71</v>
      </c>
      <c r="E7" s="19" t="s">
        <v>72</v>
      </c>
      <c r="F7" s="20">
        <v>6.6</v>
      </c>
      <c r="G7" s="20">
        <v>14.06</v>
      </c>
      <c r="H7" s="20">
        <f t="shared" si="0"/>
        <v>7.4600000000000009</v>
      </c>
      <c r="I7" s="21" t="s">
        <v>21</v>
      </c>
      <c r="J7" s="43">
        <f>H7*170000</f>
        <v>1268200.0000000002</v>
      </c>
      <c r="K7" s="51">
        <f t="shared" si="1"/>
        <v>170000</v>
      </c>
      <c r="L7" s="12" t="s">
        <v>97</v>
      </c>
      <c r="N7" s="13" t="s">
        <v>352</v>
      </c>
    </row>
    <row r="8" spans="1:14" s="3" customFormat="1" ht="12.75" hidden="1" x14ac:dyDescent="0.2">
      <c r="A8" s="2"/>
      <c r="B8" s="22"/>
      <c r="C8" s="23"/>
      <c r="D8" s="22"/>
      <c r="E8" s="22"/>
      <c r="F8" s="22"/>
      <c r="G8" s="22"/>
      <c r="H8" s="24">
        <f>SUM(H2:H7)</f>
        <v>37.089999999999996</v>
      </c>
      <c r="I8" s="22"/>
      <c r="J8" s="25">
        <f>SUM(J2:J7)</f>
        <v>6387400</v>
      </c>
      <c r="K8" s="2"/>
      <c r="L8" s="16"/>
    </row>
    <row r="9" spans="1:14" s="3" customFormat="1" ht="12.75" x14ac:dyDescent="0.2">
      <c r="A9" s="2"/>
      <c r="B9" s="2"/>
      <c r="C9" s="42"/>
      <c r="D9" s="2"/>
      <c r="E9" s="41"/>
      <c r="F9" s="2"/>
      <c r="G9" s="2"/>
      <c r="H9" s="45">
        <f>SUM(H8)</f>
        <v>37.089999999999996</v>
      </c>
      <c r="I9" s="29" t="s">
        <v>87</v>
      </c>
      <c r="J9" s="1">
        <f>SUM(J8)</f>
        <v>6387400</v>
      </c>
      <c r="L9" s="48"/>
    </row>
    <row r="12" spans="1:14" ht="15.75" thickBot="1" x14ac:dyDescent="0.3"/>
    <row r="13" spans="1:14" ht="16.5" thickBot="1" x14ac:dyDescent="0.3">
      <c r="A13" s="227"/>
      <c r="B13" s="257" t="s">
        <v>358</v>
      </c>
      <c r="C13" s="258"/>
      <c r="D13" s="258"/>
      <c r="E13" s="258"/>
      <c r="F13" s="258"/>
      <c r="G13" s="258"/>
      <c r="H13" s="258"/>
      <c r="I13" s="258"/>
      <c r="J13" s="258"/>
      <c r="K13" s="258"/>
      <c r="L13" s="258"/>
      <c r="M13" s="259"/>
    </row>
    <row r="14" spans="1:14" ht="63.75" thickBot="1" x14ac:dyDescent="0.3">
      <c r="A14" s="201" t="s">
        <v>378</v>
      </c>
      <c r="B14" s="192" t="s">
        <v>359</v>
      </c>
      <c r="C14" s="192" t="s">
        <v>4</v>
      </c>
      <c r="D14" s="192" t="s">
        <v>360</v>
      </c>
      <c r="E14" s="191" t="s">
        <v>6</v>
      </c>
      <c r="F14" s="192" t="s">
        <v>7</v>
      </c>
      <c r="G14" s="192" t="s">
        <v>361</v>
      </c>
      <c r="H14" s="193" t="s">
        <v>364</v>
      </c>
      <c r="I14" s="191" t="s">
        <v>362</v>
      </c>
      <c r="J14" s="192" t="s">
        <v>363</v>
      </c>
      <c r="K14" s="194" t="s">
        <v>365</v>
      </c>
      <c r="L14" s="195" t="s">
        <v>366</v>
      </c>
      <c r="M14" s="195" t="s">
        <v>367</v>
      </c>
    </row>
    <row r="15" spans="1:14" ht="15.75" x14ac:dyDescent="0.25">
      <c r="A15" s="205">
        <v>1</v>
      </c>
      <c r="B15" s="206" t="s">
        <v>582</v>
      </c>
      <c r="C15" s="206" t="s">
        <v>583</v>
      </c>
      <c r="D15" s="206" t="s">
        <v>584</v>
      </c>
      <c r="E15" s="206">
        <v>0</v>
      </c>
      <c r="F15" s="206">
        <v>1.508</v>
      </c>
      <c r="G15" s="207">
        <f t="shared" ref="G15:G52" si="2">F15-E15</f>
        <v>1.508</v>
      </c>
      <c r="H15" s="206" t="s">
        <v>402</v>
      </c>
      <c r="I15" s="206" t="s">
        <v>591</v>
      </c>
      <c r="J15" s="206">
        <v>1446</v>
      </c>
      <c r="K15" s="204">
        <v>170000</v>
      </c>
      <c r="L15" s="210">
        <v>300000</v>
      </c>
      <c r="M15" s="200">
        <f t="shared" ref="M15:M21" si="3">G15*K15</f>
        <v>256360</v>
      </c>
    </row>
    <row r="16" spans="1:14" ht="15.75" x14ac:dyDescent="0.25">
      <c r="A16" s="205">
        <v>2</v>
      </c>
      <c r="B16" s="206" t="s">
        <v>582</v>
      </c>
      <c r="C16" s="206" t="s">
        <v>585</v>
      </c>
      <c r="D16" s="206" t="s">
        <v>586</v>
      </c>
      <c r="E16" s="206">
        <v>0</v>
      </c>
      <c r="F16" s="206">
        <v>1.3</v>
      </c>
      <c r="G16" s="207">
        <f t="shared" si="2"/>
        <v>1.3</v>
      </c>
      <c r="H16" s="206" t="s">
        <v>402</v>
      </c>
      <c r="I16" s="206" t="s">
        <v>591</v>
      </c>
      <c r="J16" s="206">
        <v>1446</v>
      </c>
      <c r="K16" s="204">
        <v>170000</v>
      </c>
      <c r="L16" s="210">
        <v>300000</v>
      </c>
      <c r="M16" s="200">
        <f t="shared" si="3"/>
        <v>221000</v>
      </c>
    </row>
    <row r="17" spans="1:13" ht="47.25" x14ac:dyDescent="0.25">
      <c r="A17" s="205">
        <v>3</v>
      </c>
      <c r="B17" s="206" t="s">
        <v>582</v>
      </c>
      <c r="C17" s="206" t="s">
        <v>587</v>
      </c>
      <c r="D17" s="206" t="s">
        <v>588</v>
      </c>
      <c r="E17" s="206">
        <v>0</v>
      </c>
      <c r="F17" s="206">
        <v>0.4</v>
      </c>
      <c r="G17" s="207">
        <f t="shared" si="2"/>
        <v>0.4</v>
      </c>
      <c r="H17" s="206" t="s">
        <v>402</v>
      </c>
      <c r="I17" s="206" t="s">
        <v>592</v>
      </c>
      <c r="J17" s="206">
        <v>664</v>
      </c>
      <c r="K17" s="204">
        <v>170000</v>
      </c>
      <c r="L17" s="210">
        <v>300000</v>
      </c>
      <c r="M17" s="200">
        <f t="shared" si="3"/>
        <v>68000</v>
      </c>
    </row>
    <row r="18" spans="1:13" ht="63" x14ac:dyDescent="0.25">
      <c r="A18" s="205">
        <v>4</v>
      </c>
      <c r="B18" s="206" t="s">
        <v>582</v>
      </c>
      <c r="C18" s="206" t="s">
        <v>589</v>
      </c>
      <c r="D18" s="206" t="s">
        <v>590</v>
      </c>
      <c r="E18" s="206">
        <v>0</v>
      </c>
      <c r="F18" s="206">
        <v>3.05</v>
      </c>
      <c r="G18" s="207">
        <f t="shared" si="2"/>
        <v>3.05</v>
      </c>
      <c r="H18" s="206" t="s">
        <v>402</v>
      </c>
      <c r="I18" s="206" t="s">
        <v>592</v>
      </c>
      <c r="J18" s="206">
        <v>664</v>
      </c>
      <c r="K18" s="204">
        <v>170000</v>
      </c>
      <c r="L18" s="210">
        <v>300000</v>
      </c>
      <c r="M18" s="200">
        <f t="shared" si="3"/>
        <v>518499.99999999994</v>
      </c>
    </row>
    <row r="19" spans="1:13" ht="31.5" x14ac:dyDescent="0.25">
      <c r="A19" s="205">
        <v>5</v>
      </c>
      <c r="B19" s="206" t="s">
        <v>582</v>
      </c>
      <c r="C19" s="206" t="s">
        <v>593</v>
      </c>
      <c r="D19" s="206" t="s">
        <v>594</v>
      </c>
      <c r="E19" s="206">
        <v>0</v>
      </c>
      <c r="F19" s="206">
        <v>9.61</v>
      </c>
      <c r="G19" s="207">
        <f t="shared" si="2"/>
        <v>9.61</v>
      </c>
      <c r="H19" s="206" t="s">
        <v>402</v>
      </c>
      <c r="I19" s="206" t="s">
        <v>600</v>
      </c>
      <c r="J19" s="206">
        <v>660</v>
      </c>
      <c r="K19" s="204">
        <v>170000</v>
      </c>
      <c r="L19" s="210">
        <v>300000</v>
      </c>
      <c r="M19" s="200">
        <f t="shared" si="3"/>
        <v>1633700</v>
      </c>
    </row>
    <row r="20" spans="1:13" ht="15.75" x14ac:dyDescent="0.25">
      <c r="A20" s="205">
        <v>6</v>
      </c>
      <c r="B20" s="206" t="s">
        <v>582</v>
      </c>
      <c r="C20" s="206" t="s">
        <v>468</v>
      </c>
      <c r="D20" s="206" t="s">
        <v>595</v>
      </c>
      <c r="E20" s="206">
        <v>9.61</v>
      </c>
      <c r="F20" s="206">
        <v>11.09</v>
      </c>
      <c r="G20" s="207">
        <f t="shared" si="2"/>
        <v>1.4800000000000004</v>
      </c>
      <c r="H20" s="206" t="s">
        <v>402</v>
      </c>
      <c r="I20" s="206" t="s">
        <v>600</v>
      </c>
      <c r="J20" s="206">
        <v>660</v>
      </c>
      <c r="K20" s="204">
        <v>170000</v>
      </c>
      <c r="L20" s="210">
        <v>300000</v>
      </c>
      <c r="M20" s="200">
        <f t="shared" si="3"/>
        <v>251600.00000000006</v>
      </c>
    </row>
    <row r="21" spans="1:13" ht="31.5" x14ac:dyDescent="0.25">
      <c r="A21" s="205">
        <v>7</v>
      </c>
      <c r="B21" s="206" t="s">
        <v>582</v>
      </c>
      <c r="C21" s="206" t="s">
        <v>511</v>
      </c>
      <c r="D21" s="206" t="s">
        <v>596</v>
      </c>
      <c r="E21" s="206">
        <v>1.1100000000000001</v>
      </c>
      <c r="F21" s="206">
        <v>14.09</v>
      </c>
      <c r="G21" s="207">
        <f t="shared" si="2"/>
        <v>12.98</v>
      </c>
      <c r="H21" s="206" t="s">
        <v>402</v>
      </c>
      <c r="I21" s="206" t="s">
        <v>600</v>
      </c>
      <c r="J21" s="206">
        <v>660</v>
      </c>
      <c r="K21" s="204">
        <v>170000</v>
      </c>
      <c r="L21" s="210">
        <v>300000</v>
      </c>
      <c r="M21" s="200">
        <f t="shared" si="3"/>
        <v>2206600</v>
      </c>
    </row>
    <row r="22" spans="1:13" ht="31.5" x14ac:dyDescent="0.25">
      <c r="A22" s="205">
        <v>8</v>
      </c>
      <c r="B22" s="206" t="s">
        <v>597</v>
      </c>
      <c r="C22" s="206" t="s">
        <v>598</v>
      </c>
      <c r="D22" s="206" t="s">
        <v>599</v>
      </c>
      <c r="E22" s="206">
        <v>1.6240000000000001</v>
      </c>
      <c r="F22" s="206">
        <v>21.527999999999999</v>
      </c>
      <c r="G22" s="207">
        <f t="shared" si="2"/>
        <v>19.904</v>
      </c>
      <c r="H22" s="206" t="s">
        <v>601</v>
      </c>
      <c r="I22" s="206" t="s">
        <v>600</v>
      </c>
      <c r="J22" s="206">
        <v>660</v>
      </c>
      <c r="K22" s="203">
        <v>170000</v>
      </c>
      <c r="L22" s="199">
        <v>300000</v>
      </c>
      <c r="M22" s="198">
        <f t="shared" ref="M22" si="4">G22*L22</f>
        <v>5971200</v>
      </c>
    </row>
    <row r="23" spans="1:13" ht="31.5" x14ac:dyDescent="0.25">
      <c r="A23" s="205">
        <v>9</v>
      </c>
      <c r="B23" s="219" t="s">
        <v>97</v>
      </c>
      <c r="C23" s="219" t="s">
        <v>67</v>
      </c>
      <c r="D23" s="219" t="s">
        <v>68</v>
      </c>
      <c r="E23" s="219">
        <v>0</v>
      </c>
      <c r="F23" s="219">
        <v>6.91</v>
      </c>
      <c r="G23" s="207">
        <f t="shared" si="2"/>
        <v>6.91</v>
      </c>
      <c r="H23" s="219" t="s">
        <v>86</v>
      </c>
      <c r="I23" s="219" t="s">
        <v>456</v>
      </c>
      <c r="J23" s="219">
        <v>2456</v>
      </c>
      <c r="K23" s="204">
        <v>170000</v>
      </c>
      <c r="L23" s="210">
        <v>300000</v>
      </c>
      <c r="M23" s="200">
        <f t="shared" ref="M23:M55" si="5">G23*K23</f>
        <v>1174700</v>
      </c>
    </row>
    <row r="24" spans="1:13" ht="31.5" x14ac:dyDescent="0.25">
      <c r="A24" s="205">
        <v>10</v>
      </c>
      <c r="B24" s="219" t="s">
        <v>97</v>
      </c>
      <c r="C24" s="219" t="s">
        <v>69</v>
      </c>
      <c r="D24" s="219" t="s">
        <v>457</v>
      </c>
      <c r="E24" s="219">
        <v>0</v>
      </c>
      <c r="F24" s="219">
        <v>5.56</v>
      </c>
      <c r="G24" s="207">
        <f t="shared" si="2"/>
        <v>5.56</v>
      </c>
      <c r="H24" s="219" t="s">
        <v>86</v>
      </c>
      <c r="I24" s="219" t="s">
        <v>456</v>
      </c>
      <c r="J24" s="219">
        <v>2456</v>
      </c>
      <c r="K24" s="204">
        <v>170000</v>
      </c>
      <c r="L24" s="210">
        <v>300000</v>
      </c>
      <c r="M24" s="200">
        <f t="shared" si="5"/>
        <v>945199.99999999988</v>
      </c>
    </row>
    <row r="25" spans="1:13" ht="31.5" x14ac:dyDescent="0.25">
      <c r="A25" s="205">
        <v>11</v>
      </c>
      <c r="B25" s="219" t="s">
        <v>97</v>
      </c>
      <c r="C25" s="219" t="s">
        <v>71</v>
      </c>
      <c r="D25" s="219" t="s">
        <v>458</v>
      </c>
      <c r="E25" s="219">
        <v>6.6</v>
      </c>
      <c r="F25" s="219">
        <v>14.06</v>
      </c>
      <c r="G25" s="207">
        <f t="shared" si="2"/>
        <v>7.4600000000000009</v>
      </c>
      <c r="H25" s="219" t="s">
        <v>86</v>
      </c>
      <c r="I25" s="219" t="s">
        <v>459</v>
      </c>
      <c r="J25" s="219">
        <v>1015</v>
      </c>
      <c r="K25" s="204">
        <v>170000</v>
      </c>
      <c r="L25" s="210">
        <v>300000</v>
      </c>
      <c r="M25" s="200">
        <f t="shared" si="5"/>
        <v>1268200.0000000002</v>
      </c>
    </row>
    <row r="26" spans="1:13" ht="31.5" x14ac:dyDescent="0.25">
      <c r="A26" s="205">
        <v>12</v>
      </c>
      <c r="B26" s="219" t="s">
        <v>97</v>
      </c>
      <c r="C26" s="219" t="s">
        <v>50</v>
      </c>
      <c r="D26" s="219" t="s">
        <v>460</v>
      </c>
      <c r="E26" s="219">
        <v>19</v>
      </c>
      <c r="F26" s="219">
        <v>35.4</v>
      </c>
      <c r="G26" s="207">
        <f t="shared" si="2"/>
        <v>16.399999999999999</v>
      </c>
      <c r="H26" s="219" t="s">
        <v>461</v>
      </c>
      <c r="I26" s="219" t="s">
        <v>462</v>
      </c>
      <c r="J26" s="219">
        <v>1077</v>
      </c>
      <c r="K26" s="203">
        <v>170000</v>
      </c>
      <c r="L26" s="199">
        <v>300000</v>
      </c>
      <c r="M26" s="198">
        <f t="shared" ref="M26" si="6">G26*L26</f>
        <v>4920000</v>
      </c>
    </row>
    <row r="27" spans="1:13" ht="31.5" x14ac:dyDescent="0.25">
      <c r="A27" s="205">
        <v>13</v>
      </c>
      <c r="B27" s="219" t="s">
        <v>97</v>
      </c>
      <c r="C27" s="219" t="s">
        <v>463</v>
      </c>
      <c r="D27" s="219" t="s">
        <v>464</v>
      </c>
      <c r="E27" s="219">
        <v>8.32</v>
      </c>
      <c r="F27" s="219">
        <v>17.515000000000001</v>
      </c>
      <c r="G27" s="207">
        <f t="shared" si="2"/>
        <v>9.1950000000000003</v>
      </c>
      <c r="H27" s="219" t="s">
        <v>86</v>
      </c>
      <c r="I27" s="219" t="s">
        <v>465</v>
      </c>
      <c r="J27" s="219">
        <v>4000</v>
      </c>
      <c r="K27" s="204">
        <v>170000</v>
      </c>
      <c r="L27" s="210">
        <v>300000</v>
      </c>
      <c r="M27" s="200">
        <f t="shared" si="5"/>
        <v>1563150</v>
      </c>
    </row>
    <row r="28" spans="1:13" ht="31.5" x14ac:dyDescent="0.25">
      <c r="A28" s="205">
        <v>14</v>
      </c>
      <c r="B28" s="219" t="s">
        <v>97</v>
      </c>
      <c r="C28" s="219" t="s">
        <v>60</v>
      </c>
      <c r="D28" s="219" t="s">
        <v>61</v>
      </c>
      <c r="E28" s="219">
        <v>0</v>
      </c>
      <c r="F28" s="219">
        <v>7.6</v>
      </c>
      <c r="G28" s="207">
        <f t="shared" si="2"/>
        <v>7.6</v>
      </c>
      <c r="H28" s="219" t="s">
        <v>86</v>
      </c>
      <c r="I28" s="219" t="s">
        <v>98</v>
      </c>
      <c r="J28" s="219">
        <v>1446</v>
      </c>
      <c r="K28" s="204">
        <v>170000</v>
      </c>
      <c r="L28" s="210">
        <v>300000</v>
      </c>
      <c r="M28" s="200">
        <f t="shared" si="5"/>
        <v>1292000</v>
      </c>
    </row>
    <row r="29" spans="1:13" ht="31.5" x14ac:dyDescent="0.25">
      <c r="A29" s="205">
        <v>15</v>
      </c>
      <c r="B29" s="219" t="s">
        <v>97</v>
      </c>
      <c r="C29" s="219" t="s">
        <v>466</v>
      </c>
      <c r="D29" s="219" t="s">
        <v>467</v>
      </c>
      <c r="E29" s="219">
        <v>7.9649999999999999</v>
      </c>
      <c r="F29" s="219">
        <v>15.51</v>
      </c>
      <c r="G29" s="207">
        <f t="shared" si="2"/>
        <v>7.5449999999999999</v>
      </c>
      <c r="H29" s="219" t="s">
        <v>86</v>
      </c>
      <c r="I29" s="219" t="s">
        <v>459</v>
      </c>
      <c r="J29" s="219">
        <v>1015</v>
      </c>
      <c r="K29" s="204">
        <v>170000</v>
      </c>
      <c r="L29" s="210">
        <v>300000</v>
      </c>
      <c r="M29" s="200">
        <f t="shared" si="5"/>
        <v>1282650</v>
      </c>
    </row>
    <row r="30" spans="1:13" ht="31.5" x14ac:dyDescent="0.25">
      <c r="A30" s="205">
        <v>16</v>
      </c>
      <c r="B30" s="219" t="s">
        <v>97</v>
      </c>
      <c r="C30" s="219" t="s">
        <v>468</v>
      </c>
      <c r="D30" s="219" t="s">
        <v>469</v>
      </c>
      <c r="E30" s="219">
        <v>14.97</v>
      </c>
      <c r="F30" s="219">
        <v>21.06</v>
      </c>
      <c r="G30" s="207">
        <f t="shared" si="2"/>
        <v>6.0899999999999981</v>
      </c>
      <c r="H30" s="219" t="s">
        <v>86</v>
      </c>
      <c r="I30" s="219" t="s">
        <v>519</v>
      </c>
      <c r="J30" s="219">
        <v>2456</v>
      </c>
      <c r="K30" s="204">
        <v>170000</v>
      </c>
      <c r="L30" s="210">
        <v>300000</v>
      </c>
      <c r="M30" s="200">
        <f t="shared" si="5"/>
        <v>1035299.9999999997</v>
      </c>
    </row>
    <row r="31" spans="1:13" ht="31.5" x14ac:dyDescent="0.25">
      <c r="A31" s="205">
        <v>17</v>
      </c>
      <c r="B31" s="219" t="s">
        <v>97</v>
      </c>
      <c r="C31" s="219" t="s">
        <v>63</v>
      </c>
      <c r="D31" s="219" t="s">
        <v>64</v>
      </c>
      <c r="E31" s="219">
        <v>18.37</v>
      </c>
      <c r="F31" s="219">
        <v>21.53</v>
      </c>
      <c r="G31" s="207">
        <f t="shared" si="2"/>
        <v>3.16</v>
      </c>
      <c r="H31" s="219" t="s">
        <v>86</v>
      </c>
      <c r="I31" s="219" t="s">
        <v>520</v>
      </c>
      <c r="J31" s="219">
        <v>600</v>
      </c>
      <c r="K31" s="204">
        <v>170000</v>
      </c>
      <c r="L31" s="210">
        <v>300000</v>
      </c>
      <c r="M31" s="200">
        <f t="shared" si="5"/>
        <v>537200</v>
      </c>
    </row>
    <row r="32" spans="1:13" ht="31.5" x14ac:dyDescent="0.25">
      <c r="A32" s="205">
        <v>18</v>
      </c>
      <c r="B32" s="219" t="s">
        <v>97</v>
      </c>
      <c r="C32" s="219" t="s">
        <v>470</v>
      </c>
      <c r="D32" s="219" t="s">
        <v>471</v>
      </c>
      <c r="E32" s="219">
        <v>0</v>
      </c>
      <c r="F32" s="219">
        <v>2.5099999999999998</v>
      </c>
      <c r="G32" s="207">
        <f t="shared" si="2"/>
        <v>2.5099999999999998</v>
      </c>
      <c r="H32" s="219" t="s">
        <v>86</v>
      </c>
      <c r="I32" s="219" t="s">
        <v>521</v>
      </c>
      <c r="J32" s="219">
        <v>1834</v>
      </c>
      <c r="K32" s="204">
        <v>170000</v>
      </c>
      <c r="L32" s="210">
        <v>300000</v>
      </c>
      <c r="M32" s="200">
        <f t="shared" si="5"/>
        <v>426699.99999999994</v>
      </c>
    </row>
    <row r="33" spans="1:13" ht="31.5" x14ac:dyDescent="0.25">
      <c r="A33" s="205">
        <v>19</v>
      </c>
      <c r="B33" s="219" t="s">
        <v>97</v>
      </c>
      <c r="C33" s="219" t="s">
        <v>472</v>
      </c>
      <c r="D33" s="219" t="s">
        <v>473</v>
      </c>
      <c r="E33" s="219">
        <v>0.64</v>
      </c>
      <c r="F33" s="219">
        <v>2.1</v>
      </c>
      <c r="G33" s="207">
        <f t="shared" si="2"/>
        <v>1.46</v>
      </c>
      <c r="H33" s="219" t="s">
        <v>86</v>
      </c>
      <c r="I33" s="219" t="s">
        <v>522</v>
      </c>
      <c r="J33" s="219">
        <v>515</v>
      </c>
      <c r="K33" s="204">
        <v>170000</v>
      </c>
      <c r="L33" s="210">
        <v>300000</v>
      </c>
      <c r="M33" s="200">
        <f t="shared" si="5"/>
        <v>248200</v>
      </c>
    </row>
    <row r="34" spans="1:13" ht="31.5" x14ac:dyDescent="0.25">
      <c r="A34" s="205">
        <v>20</v>
      </c>
      <c r="B34" s="219" t="s">
        <v>97</v>
      </c>
      <c r="C34" s="219" t="s">
        <v>85</v>
      </c>
      <c r="D34" s="219" t="s">
        <v>474</v>
      </c>
      <c r="E34" s="219">
        <v>0</v>
      </c>
      <c r="F34" s="219">
        <v>4</v>
      </c>
      <c r="G34" s="207">
        <f t="shared" si="2"/>
        <v>4</v>
      </c>
      <c r="H34" s="219" t="s">
        <v>86</v>
      </c>
      <c r="I34" s="219" t="s">
        <v>523</v>
      </c>
      <c r="J34" s="219">
        <v>844</v>
      </c>
      <c r="K34" s="204">
        <v>170000</v>
      </c>
      <c r="L34" s="210">
        <v>300000</v>
      </c>
      <c r="M34" s="200">
        <f t="shared" si="5"/>
        <v>680000</v>
      </c>
    </row>
    <row r="35" spans="1:13" ht="31.5" x14ac:dyDescent="0.25">
      <c r="A35" s="205">
        <v>21</v>
      </c>
      <c r="B35" s="219" t="s">
        <v>97</v>
      </c>
      <c r="C35" s="206" t="s">
        <v>475</v>
      </c>
      <c r="D35" s="206" t="s">
        <v>476</v>
      </c>
      <c r="E35" s="206">
        <v>0</v>
      </c>
      <c r="F35" s="206">
        <v>4.9000000000000004</v>
      </c>
      <c r="G35" s="207">
        <f t="shared" si="2"/>
        <v>4.9000000000000004</v>
      </c>
      <c r="H35" s="219" t="s">
        <v>86</v>
      </c>
      <c r="I35" s="206" t="s">
        <v>524</v>
      </c>
      <c r="J35" s="206">
        <v>930</v>
      </c>
      <c r="K35" s="204">
        <v>170000</v>
      </c>
      <c r="L35" s="210">
        <v>300000</v>
      </c>
      <c r="M35" s="200">
        <f t="shared" si="5"/>
        <v>833000.00000000012</v>
      </c>
    </row>
    <row r="36" spans="1:13" ht="31.5" x14ac:dyDescent="0.25">
      <c r="A36" s="205">
        <v>22</v>
      </c>
      <c r="B36" s="219" t="s">
        <v>97</v>
      </c>
      <c r="C36" s="219" t="s">
        <v>477</v>
      </c>
      <c r="D36" s="219" t="s">
        <v>478</v>
      </c>
      <c r="E36" s="219">
        <v>7</v>
      </c>
      <c r="F36" s="219">
        <v>14</v>
      </c>
      <c r="G36" s="207">
        <f t="shared" si="2"/>
        <v>7</v>
      </c>
      <c r="H36" s="219" t="s">
        <v>86</v>
      </c>
      <c r="I36" s="219" t="s">
        <v>525</v>
      </c>
      <c r="J36" s="219">
        <v>686</v>
      </c>
      <c r="K36" s="204">
        <v>170000</v>
      </c>
      <c r="L36" s="210">
        <v>300000</v>
      </c>
      <c r="M36" s="200">
        <f t="shared" si="5"/>
        <v>1190000</v>
      </c>
    </row>
    <row r="37" spans="1:13" ht="31.5" x14ac:dyDescent="0.25">
      <c r="A37" s="205">
        <v>23</v>
      </c>
      <c r="B37" s="219" t="s">
        <v>97</v>
      </c>
      <c r="C37" s="219" t="s">
        <v>479</v>
      </c>
      <c r="D37" s="219" t="s">
        <v>480</v>
      </c>
      <c r="E37" s="219">
        <v>0</v>
      </c>
      <c r="F37" s="219">
        <v>0.6</v>
      </c>
      <c r="G37" s="207">
        <f t="shared" si="2"/>
        <v>0.6</v>
      </c>
      <c r="H37" s="219" t="s">
        <v>526</v>
      </c>
      <c r="I37" s="219" t="s">
        <v>459</v>
      </c>
      <c r="J37" s="219">
        <v>1015</v>
      </c>
      <c r="K37" s="204">
        <v>170000</v>
      </c>
      <c r="L37" s="199">
        <v>300000</v>
      </c>
      <c r="M37" s="198">
        <f>(K37+L37)*G37</f>
        <v>282000</v>
      </c>
    </row>
    <row r="38" spans="1:13" ht="31.5" x14ac:dyDescent="0.25">
      <c r="A38" s="205">
        <v>24</v>
      </c>
      <c r="B38" s="219" t="s">
        <v>97</v>
      </c>
      <c r="C38" s="219" t="s">
        <v>481</v>
      </c>
      <c r="D38" s="219" t="s">
        <v>482</v>
      </c>
      <c r="E38" s="219">
        <v>0</v>
      </c>
      <c r="F38" s="219">
        <v>0.44</v>
      </c>
      <c r="G38" s="207">
        <f t="shared" si="2"/>
        <v>0.44</v>
      </c>
      <c r="H38" s="219" t="s">
        <v>86</v>
      </c>
      <c r="I38" s="219" t="s">
        <v>527</v>
      </c>
      <c r="J38" s="219">
        <v>626</v>
      </c>
      <c r="K38" s="204">
        <v>170000</v>
      </c>
      <c r="L38" s="210">
        <v>300000</v>
      </c>
      <c r="M38" s="200">
        <f t="shared" si="5"/>
        <v>74800</v>
      </c>
    </row>
    <row r="39" spans="1:13" ht="31.5" x14ac:dyDescent="0.25">
      <c r="A39" s="205">
        <v>25</v>
      </c>
      <c r="B39" s="219" t="s">
        <v>97</v>
      </c>
      <c r="C39" s="219" t="s">
        <v>483</v>
      </c>
      <c r="D39" s="219" t="s">
        <v>484</v>
      </c>
      <c r="E39" s="219">
        <v>0</v>
      </c>
      <c r="F39" s="219">
        <v>2.63</v>
      </c>
      <c r="G39" s="207">
        <f t="shared" si="2"/>
        <v>2.63</v>
      </c>
      <c r="H39" s="219" t="s">
        <v>461</v>
      </c>
      <c r="I39" s="219" t="s">
        <v>528</v>
      </c>
      <c r="J39" s="219">
        <v>1457</v>
      </c>
      <c r="K39" s="203">
        <v>170000</v>
      </c>
      <c r="L39" s="199">
        <v>300000</v>
      </c>
      <c r="M39" s="198">
        <f t="shared" ref="M39" si="7">G39*L39</f>
        <v>789000</v>
      </c>
    </row>
    <row r="40" spans="1:13" ht="31.5" x14ac:dyDescent="0.25">
      <c r="A40" s="205">
        <v>26</v>
      </c>
      <c r="B40" s="219" t="s">
        <v>97</v>
      </c>
      <c r="C40" s="219" t="s">
        <v>485</v>
      </c>
      <c r="D40" s="219" t="s">
        <v>486</v>
      </c>
      <c r="E40" s="219">
        <v>4.21</v>
      </c>
      <c r="F40" s="219">
        <v>18.559999999999999</v>
      </c>
      <c r="G40" s="207">
        <f t="shared" si="2"/>
        <v>14.349999999999998</v>
      </c>
      <c r="H40" s="219" t="s">
        <v>86</v>
      </c>
      <c r="I40" s="219" t="s">
        <v>529</v>
      </c>
      <c r="J40" s="219">
        <v>700</v>
      </c>
      <c r="K40" s="204">
        <v>170000</v>
      </c>
      <c r="L40" s="210">
        <v>300000</v>
      </c>
      <c r="M40" s="200">
        <f t="shared" si="5"/>
        <v>2439499.9999999995</v>
      </c>
    </row>
    <row r="41" spans="1:13" ht="31.5" x14ac:dyDescent="0.25">
      <c r="A41" s="205">
        <v>27</v>
      </c>
      <c r="B41" s="219" t="s">
        <v>97</v>
      </c>
      <c r="C41" s="219" t="s">
        <v>487</v>
      </c>
      <c r="D41" s="219" t="s">
        <v>488</v>
      </c>
      <c r="E41" s="219">
        <v>0</v>
      </c>
      <c r="F41" s="219">
        <v>14</v>
      </c>
      <c r="G41" s="207">
        <f t="shared" si="2"/>
        <v>14</v>
      </c>
      <c r="H41" s="219" t="s">
        <v>86</v>
      </c>
      <c r="I41" s="219" t="s">
        <v>530</v>
      </c>
      <c r="J41" s="219">
        <v>450</v>
      </c>
      <c r="K41" s="204">
        <v>170000</v>
      </c>
      <c r="L41" s="210">
        <v>300000</v>
      </c>
      <c r="M41" s="200">
        <f t="shared" si="5"/>
        <v>2380000</v>
      </c>
    </row>
    <row r="42" spans="1:13" ht="31.5" x14ac:dyDescent="0.25">
      <c r="A42" s="205">
        <v>28</v>
      </c>
      <c r="B42" s="219" t="s">
        <v>97</v>
      </c>
      <c r="C42" s="206" t="s">
        <v>489</v>
      </c>
      <c r="D42" s="206" t="s">
        <v>490</v>
      </c>
      <c r="E42" s="206">
        <v>0</v>
      </c>
      <c r="F42" s="206">
        <v>10.5</v>
      </c>
      <c r="G42" s="207">
        <f t="shared" si="2"/>
        <v>10.5</v>
      </c>
      <c r="H42" s="219" t="s">
        <v>86</v>
      </c>
      <c r="I42" s="206" t="s">
        <v>530</v>
      </c>
      <c r="J42" s="206">
        <v>450</v>
      </c>
      <c r="K42" s="204">
        <v>170000</v>
      </c>
      <c r="L42" s="210">
        <v>300000</v>
      </c>
      <c r="M42" s="200">
        <f t="shared" si="5"/>
        <v>1785000</v>
      </c>
    </row>
    <row r="43" spans="1:13" ht="31.5" x14ac:dyDescent="0.25">
      <c r="A43" s="205">
        <v>29</v>
      </c>
      <c r="B43" s="219" t="s">
        <v>97</v>
      </c>
      <c r="C43" s="206" t="s">
        <v>491</v>
      </c>
      <c r="D43" s="206" t="s">
        <v>492</v>
      </c>
      <c r="E43" s="206">
        <v>1</v>
      </c>
      <c r="F43" s="206">
        <v>13</v>
      </c>
      <c r="G43" s="207">
        <f t="shared" si="2"/>
        <v>12</v>
      </c>
      <c r="H43" s="219" t="s">
        <v>86</v>
      </c>
      <c r="I43" s="206" t="s">
        <v>530</v>
      </c>
      <c r="J43" s="206">
        <v>450</v>
      </c>
      <c r="K43" s="204">
        <v>170000</v>
      </c>
      <c r="L43" s="210">
        <v>300000</v>
      </c>
      <c r="M43" s="200">
        <f t="shared" si="5"/>
        <v>2040000</v>
      </c>
    </row>
    <row r="44" spans="1:13" ht="31.5" x14ac:dyDescent="0.25">
      <c r="A44" s="205">
        <v>30</v>
      </c>
      <c r="B44" s="219" t="s">
        <v>97</v>
      </c>
      <c r="C44" s="219" t="s">
        <v>493</v>
      </c>
      <c r="D44" s="219" t="s">
        <v>494</v>
      </c>
      <c r="E44" s="219">
        <v>5.2</v>
      </c>
      <c r="F44" s="219">
        <v>12.2</v>
      </c>
      <c r="G44" s="207">
        <f t="shared" si="2"/>
        <v>6.9999999999999991</v>
      </c>
      <c r="H44" s="219" t="s">
        <v>86</v>
      </c>
      <c r="I44" s="219" t="s">
        <v>531</v>
      </c>
      <c r="J44" s="219">
        <v>2000</v>
      </c>
      <c r="K44" s="204">
        <v>170000</v>
      </c>
      <c r="L44" s="210">
        <v>300000</v>
      </c>
      <c r="M44" s="200">
        <f t="shared" si="5"/>
        <v>1189999.9999999998</v>
      </c>
    </row>
    <row r="45" spans="1:13" ht="31.5" x14ac:dyDescent="0.25">
      <c r="A45" s="205">
        <v>31</v>
      </c>
      <c r="B45" s="219" t="s">
        <v>97</v>
      </c>
      <c r="C45" s="219" t="s">
        <v>495</v>
      </c>
      <c r="D45" s="219" t="s">
        <v>496</v>
      </c>
      <c r="E45" s="219">
        <v>0</v>
      </c>
      <c r="F45" s="219">
        <v>2.5299999999999998</v>
      </c>
      <c r="G45" s="207">
        <f t="shared" si="2"/>
        <v>2.5299999999999998</v>
      </c>
      <c r="H45" s="219" t="s">
        <v>86</v>
      </c>
      <c r="I45" s="219" t="s">
        <v>532</v>
      </c>
      <c r="J45" s="219">
        <v>2000</v>
      </c>
      <c r="K45" s="204">
        <v>170000</v>
      </c>
      <c r="L45" s="210">
        <v>300000</v>
      </c>
      <c r="M45" s="200">
        <f t="shared" si="5"/>
        <v>430099.99999999994</v>
      </c>
    </row>
    <row r="46" spans="1:13" ht="31.5" x14ac:dyDescent="0.25">
      <c r="A46" s="205">
        <v>32</v>
      </c>
      <c r="B46" s="219" t="s">
        <v>97</v>
      </c>
      <c r="C46" s="219" t="s">
        <v>497</v>
      </c>
      <c r="D46" s="219" t="s">
        <v>498</v>
      </c>
      <c r="E46" s="219">
        <v>0</v>
      </c>
      <c r="F46" s="219">
        <v>9.1</v>
      </c>
      <c r="G46" s="207">
        <f t="shared" si="2"/>
        <v>9.1</v>
      </c>
      <c r="H46" s="219" t="s">
        <v>86</v>
      </c>
      <c r="I46" s="219" t="s">
        <v>533</v>
      </c>
      <c r="J46" s="219">
        <v>1400</v>
      </c>
      <c r="K46" s="204">
        <v>170000</v>
      </c>
      <c r="L46" s="210">
        <v>300000</v>
      </c>
      <c r="M46" s="200">
        <f t="shared" si="5"/>
        <v>1547000</v>
      </c>
    </row>
    <row r="47" spans="1:13" ht="31.5" x14ac:dyDescent="0.25">
      <c r="A47" s="205">
        <v>33</v>
      </c>
      <c r="B47" s="219" t="s">
        <v>97</v>
      </c>
      <c r="C47" s="219" t="s">
        <v>499</v>
      </c>
      <c r="D47" s="219" t="s">
        <v>500</v>
      </c>
      <c r="E47" s="219">
        <v>0</v>
      </c>
      <c r="F47" s="219">
        <v>6</v>
      </c>
      <c r="G47" s="207">
        <f t="shared" si="2"/>
        <v>6</v>
      </c>
      <c r="H47" s="219" t="s">
        <v>86</v>
      </c>
      <c r="I47" s="219" t="s">
        <v>534</v>
      </c>
      <c r="J47" s="219">
        <v>784</v>
      </c>
      <c r="K47" s="204">
        <v>170000</v>
      </c>
      <c r="L47" s="210">
        <v>300000</v>
      </c>
      <c r="M47" s="200">
        <f t="shared" si="5"/>
        <v>1020000</v>
      </c>
    </row>
    <row r="48" spans="1:13" ht="31.5" x14ac:dyDescent="0.25">
      <c r="A48" s="205">
        <v>34</v>
      </c>
      <c r="B48" s="219" t="s">
        <v>97</v>
      </c>
      <c r="C48" s="219" t="s">
        <v>501</v>
      </c>
      <c r="D48" s="219" t="s">
        <v>502</v>
      </c>
      <c r="E48" s="219">
        <v>0</v>
      </c>
      <c r="F48" s="219">
        <v>8.5</v>
      </c>
      <c r="G48" s="207">
        <f t="shared" si="2"/>
        <v>8.5</v>
      </c>
      <c r="H48" s="219" t="s">
        <v>86</v>
      </c>
      <c r="I48" s="219" t="s">
        <v>534</v>
      </c>
      <c r="J48" s="219">
        <v>784</v>
      </c>
      <c r="K48" s="204">
        <v>170000</v>
      </c>
      <c r="L48" s="210">
        <v>300000</v>
      </c>
      <c r="M48" s="200">
        <f t="shared" si="5"/>
        <v>1445000</v>
      </c>
    </row>
    <row r="49" spans="1:13" ht="31.5" x14ac:dyDescent="0.25">
      <c r="A49" s="205">
        <v>35</v>
      </c>
      <c r="B49" s="219" t="s">
        <v>97</v>
      </c>
      <c r="C49" s="206" t="s">
        <v>503</v>
      </c>
      <c r="D49" s="206" t="s">
        <v>504</v>
      </c>
      <c r="E49" s="206">
        <v>0</v>
      </c>
      <c r="F49" s="206">
        <v>14.55</v>
      </c>
      <c r="G49" s="207">
        <f t="shared" si="2"/>
        <v>14.55</v>
      </c>
      <c r="H49" s="206" t="s">
        <v>86</v>
      </c>
      <c r="I49" s="206" t="s">
        <v>535</v>
      </c>
      <c r="J49" s="206" t="s">
        <v>536</v>
      </c>
      <c r="K49" s="204">
        <v>170000</v>
      </c>
      <c r="L49" s="210">
        <v>300000</v>
      </c>
      <c r="M49" s="200">
        <f t="shared" si="5"/>
        <v>2473500</v>
      </c>
    </row>
    <row r="50" spans="1:13" ht="31.5" x14ac:dyDescent="0.25">
      <c r="A50" s="205">
        <v>36</v>
      </c>
      <c r="B50" s="219" t="s">
        <v>97</v>
      </c>
      <c r="C50" s="206" t="s">
        <v>505</v>
      </c>
      <c r="D50" s="206" t="s">
        <v>506</v>
      </c>
      <c r="E50" s="206">
        <v>0</v>
      </c>
      <c r="F50" s="206">
        <v>5.72</v>
      </c>
      <c r="G50" s="207">
        <f t="shared" si="2"/>
        <v>5.72</v>
      </c>
      <c r="H50" s="219" t="s">
        <v>86</v>
      </c>
      <c r="I50" s="206" t="s">
        <v>537</v>
      </c>
      <c r="J50" s="206">
        <v>1844</v>
      </c>
      <c r="K50" s="204">
        <v>170000</v>
      </c>
      <c r="L50" s="210">
        <v>300000</v>
      </c>
      <c r="M50" s="200">
        <f t="shared" si="5"/>
        <v>972400</v>
      </c>
    </row>
    <row r="51" spans="1:13" ht="31.5" x14ac:dyDescent="0.25">
      <c r="A51" s="205">
        <v>37</v>
      </c>
      <c r="B51" s="219" t="s">
        <v>97</v>
      </c>
      <c r="C51" s="206" t="s">
        <v>507</v>
      </c>
      <c r="D51" s="206" t="s">
        <v>508</v>
      </c>
      <c r="E51" s="206">
        <v>0</v>
      </c>
      <c r="F51" s="206">
        <v>8.93</v>
      </c>
      <c r="G51" s="207">
        <f t="shared" si="2"/>
        <v>8.93</v>
      </c>
      <c r="H51" s="219" t="s">
        <v>86</v>
      </c>
      <c r="I51" s="206" t="s">
        <v>537</v>
      </c>
      <c r="J51" s="206">
        <v>1844</v>
      </c>
      <c r="K51" s="204">
        <v>170000</v>
      </c>
      <c r="L51" s="210">
        <v>300000</v>
      </c>
      <c r="M51" s="200">
        <f t="shared" si="5"/>
        <v>1518100</v>
      </c>
    </row>
    <row r="52" spans="1:13" ht="31.5" x14ac:dyDescent="0.25">
      <c r="A52" s="205">
        <v>38</v>
      </c>
      <c r="B52" s="219" t="s">
        <v>97</v>
      </c>
      <c r="C52" s="206" t="s">
        <v>509</v>
      </c>
      <c r="D52" s="206" t="s">
        <v>510</v>
      </c>
      <c r="E52" s="206">
        <v>0</v>
      </c>
      <c r="F52" s="206">
        <v>1.8</v>
      </c>
      <c r="G52" s="207">
        <f t="shared" si="2"/>
        <v>1.8</v>
      </c>
      <c r="H52" s="219" t="s">
        <v>86</v>
      </c>
      <c r="I52" s="206" t="s">
        <v>521</v>
      </c>
      <c r="J52" s="206">
        <v>1844</v>
      </c>
      <c r="K52" s="204">
        <v>170000</v>
      </c>
      <c r="L52" s="210">
        <v>300000</v>
      </c>
      <c r="M52" s="200">
        <f t="shared" si="5"/>
        <v>306000</v>
      </c>
    </row>
    <row r="53" spans="1:13" ht="31.5" x14ac:dyDescent="0.25">
      <c r="A53" s="205">
        <v>39</v>
      </c>
      <c r="B53" s="219" t="s">
        <v>97</v>
      </c>
      <c r="C53" s="206" t="s">
        <v>511</v>
      </c>
      <c r="D53" s="206" t="s">
        <v>512</v>
      </c>
      <c r="E53" s="220" t="s">
        <v>513</v>
      </c>
      <c r="F53" s="220"/>
      <c r="G53" s="207"/>
      <c r="H53" s="219" t="s">
        <v>86</v>
      </c>
      <c r="I53" s="206" t="s">
        <v>538</v>
      </c>
      <c r="J53" s="206">
        <v>1310</v>
      </c>
      <c r="K53" s="204">
        <v>170000</v>
      </c>
      <c r="L53" s="210">
        <v>300000</v>
      </c>
      <c r="M53" s="213">
        <f t="shared" si="5"/>
        <v>0</v>
      </c>
    </row>
    <row r="54" spans="1:13" ht="31.5" x14ac:dyDescent="0.25">
      <c r="A54" s="205">
        <v>40</v>
      </c>
      <c r="B54" s="219" t="s">
        <v>97</v>
      </c>
      <c r="C54" s="206" t="s">
        <v>514</v>
      </c>
      <c r="D54" s="206" t="s">
        <v>515</v>
      </c>
      <c r="E54" s="220" t="s">
        <v>516</v>
      </c>
      <c r="F54" s="220"/>
      <c r="G54" s="207"/>
      <c r="H54" s="219" t="s">
        <v>86</v>
      </c>
      <c r="I54" s="206" t="s">
        <v>539</v>
      </c>
      <c r="J54" s="206">
        <v>462</v>
      </c>
      <c r="K54" s="204">
        <v>170000</v>
      </c>
      <c r="L54" s="210">
        <v>300000</v>
      </c>
      <c r="M54" s="213">
        <f t="shared" si="5"/>
        <v>0</v>
      </c>
    </row>
    <row r="55" spans="1:13" ht="32.25" thickBot="1" x14ac:dyDescent="0.3">
      <c r="A55" s="205">
        <v>41</v>
      </c>
      <c r="B55" s="219" t="s">
        <v>97</v>
      </c>
      <c r="C55" s="206" t="s">
        <v>468</v>
      </c>
      <c r="D55" s="206" t="s">
        <v>517</v>
      </c>
      <c r="E55" s="220" t="s">
        <v>518</v>
      </c>
      <c r="F55" s="220"/>
      <c r="G55" s="207"/>
      <c r="H55" s="219" t="s">
        <v>86</v>
      </c>
      <c r="I55" s="206" t="s">
        <v>540</v>
      </c>
      <c r="J55" s="206">
        <v>1310</v>
      </c>
      <c r="K55" s="204">
        <v>170000</v>
      </c>
      <c r="L55" s="210">
        <v>300000</v>
      </c>
      <c r="M55" s="213">
        <f t="shared" si="5"/>
        <v>0</v>
      </c>
    </row>
    <row r="56" spans="1:13" ht="19.5" thickBot="1" x14ac:dyDescent="0.35">
      <c r="A56" s="235" t="s">
        <v>625</v>
      </c>
      <c r="B56" s="236"/>
      <c r="C56" s="236"/>
      <c r="D56" s="236"/>
      <c r="E56" s="236"/>
      <c r="F56" s="236"/>
      <c r="G56" s="237">
        <f>SUM(G15:G55)</f>
        <v>258.67200000000003</v>
      </c>
      <c r="H56" s="238"/>
      <c r="I56" s="238"/>
      <c r="J56" s="238"/>
      <c r="K56" s="238"/>
      <c r="L56" s="238"/>
      <c r="M56" s="239">
        <f>SUM(M15:M55)</f>
        <v>49215660</v>
      </c>
    </row>
  </sheetData>
  <mergeCells count="1">
    <mergeCell ref="B13:M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Ceļu posmu saraksts</vt:lpstr>
      <vt:lpstr>Krāslava</vt:lpstr>
      <vt:lpstr>Līvāni</vt:lpstr>
      <vt:lpstr>Ludza</vt:lpstr>
      <vt:lpstr>Preiļi</vt:lpstr>
      <vt:lpstr>Balvi</vt:lpstr>
      <vt:lpstr>Daugavpils</vt:lpstr>
      <vt:lpstr>Rēzekne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Olingoviča</dc:creator>
  <cp:lastModifiedBy>Ingrida</cp:lastModifiedBy>
  <cp:lastPrinted>2020-07-08T11:58:44Z</cp:lastPrinted>
  <dcterms:created xsi:type="dcterms:W3CDTF">2020-07-06T07:56:58Z</dcterms:created>
  <dcterms:modified xsi:type="dcterms:W3CDTF">2021-07-02T07:38:35Z</dcterms:modified>
</cp:coreProperties>
</file>